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520" windowHeight="5190" activeTab="0"/>
  </bookViews>
  <sheets>
    <sheet name="OE" sheetId="1" r:id="rId1"/>
    <sheet name="DELEŽI OE" sheetId="2" r:id="rId2"/>
    <sheet name="DELEŽI OE Skupaj" sheetId="3" r:id="rId3"/>
    <sheet name="OE za odvoz pri IJS " sheetId="4" r:id="rId4"/>
    <sheet name="SVEČE" sheetId="5" r:id="rId5"/>
    <sheet name="List3" sheetId="6" r:id="rId6"/>
  </sheets>
  <definedNames/>
  <calcPr fullCalcOnLoad="1"/>
</workbook>
</file>

<file path=xl/comments1.xml><?xml version="1.0" encoding="utf-8"?>
<comments xmlns="http://schemas.openxmlformats.org/spreadsheetml/2006/main">
  <authors>
    <author>knatasa</author>
  </authors>
  <commentList>
    <comment ref="W32" authorId="0">
      <text>
        <r>
          <rPr>
            <b/>
            <sz val="9"/>
            <rFont val="Tahoma"/>
            <family val="2"/>
          </rPr>
          <t>knatasa:</t>
        </r>
        <r>
          <rPr>
            <sz val="9"/>
            <rFont val="Tahoma"/>
            <family val="2"/>
          </rPr>
          <t xml:space="preserve">
balirano</t>
        </r>
      </text>
    </comment>
  </commentList>
</comments>
</file>

<file path=xl/comments2.xml><?xml version="1.0" encoding="utf-8"?>
<comments xmlns="http://schemas.openxmlformats.org/spreadsheetml/2006/main">
  <authors>
    <author>Smiljan Korpič</author>
    <author>knatasa</author>
  </authors>
  <commentList>
    <comment ref="AE16" authorId="0">
      <text>
        <r>
          <rPr>
            <b/>
            <sz val="9"/>
            <rFont val="Tahoma"/>
            <family val="2"/>
          </rPr>
          <t>Smiljan Korpič:</t>
        </r>
        <r>
          <rPr>
            <sz val="9"/>
            <rFont val="Tahoma"/>
            <family val="2"/>
          </rPr>
          <t xml:space="preserve">
140,21 ton predano na Slopak shemo</t>
        </r>
      </text>
    </comment>
    <comment ref="AG16" authorId="0">
      <text>
        <r>
          <rPr>
            <b/>
            <sz val="9"/>
            <rFont val="Tahoma"/>
            <family val="2"/>
          </rPr>
          <t>Smiljan Korpič:</t>
        </r>
        <r>
          <rPr>
            <sz val="9"/>
            <rFont val="Tahoma"/>
            <family val="2"/>
          </rPr>
          <t xml:space="preserve">
19,0 ton predano na Interseroh shemo, 40,72 ton predano na Slopak shemo</t>
        </r>
      </text>
    </comment>
    <comment ref="AI16" authorId="0">
      <text>
        <r>
          <rPr>
            <b/>
            <sz val="9"/>
            <rFont val="Tahoma"/>
            <family val="2"/>
          </rPr>
          <t>Smiljan Korpič:</t>
        </r>
        <r>
          <rPr>
            <sz val="9"/>
            <rFont val="Tahoma"/>
            <family val="2"/>
          </rPr>
          <t xml:space="preserve">
predano na Unirec shemo</t>
        </r>
      </text>
    </comment>
    <comment ref="Z32" authorId="1">
      <text>
        <r>
          <rPr>
            <b/>
            <sz val="9"/>
            <rFont val="Tahoma"/>
            <family val="2"/>
          </rPr>
          <t>knatasa:</t>
        </r>
        <r>
          <rPr>
            <sz val="9"/>
            <rFont val="Tahoma"/>
            <family val="2"/>
          </rPr>
          <t xml:space="preserve">
balirano</t>
        </r>
      </text>
    </comment>
    <comment ref="AF32" authorId="1">
      <text>
        <r>
          <rPr>
            <b/>
            <sz val="9"/>
            <rFont val="Tahoma"/>
            <family val="2"/>
          </rPr>
          <t>knatasa:</t>
        </r>
        <r>
          <rPr>
            <sz val="9"/>
            <rFont val="Tahoma"/>
            <family val="2"/>
          </rPr>
          <t xml:space="preserve">
balirano
</t>
        </r>
      </text>
    </comment>
  </commentList>
</comments>
</file>

<file path=xl/sharedStrings.xml><?xml version="1.0" encoding="utf-8"?>
<sst xmlns="http://schemas.openxmlformats.org/spreadsheetml/2006/main" count="568" uniqueCount="158">
  <si>
    <t>Steklena embalaža</t>
  </si>
  <si>
    <t>(15 01 07)</t>
  </si>
  <si>
    <t>Papirna in kartonska embalaža</t>
  </si>
  <si>
    <t>(15 01 01)</t>
  </si>
  <si>
    <t>sveče</t>
  </si>
  <si>
    <t>Merska enota</t>
  </si>
  <si>
    <t>t</t>
  </si>
  <si>
    <t>Interseroh</t>
  </si>
  <si>
    <t xml:space="preserve">(15 01 06) 15 01 02 </t>
  </si>
  <si>
    <t>SLOPAK</t>
  </si>
  <si>
    <t>UNIREC</t>
  </si>
  <si>
    <t>EMBAKOM</t>
  </si>
  <si>
    <t>GORENJE SUROVINA</t>
  </si>
  <si>
    <t>m3</t>
  </si>
  <si>
    <t>15 01 06</t>
  </si>
  <si>
    <t>SVEKO</t>
  </si>
  <si>
    <t>PRONS</t>
  </si>
  <si>
    <t>ZEOS</t>
  </si>
  <si>
    <t xml:space="preserve">(15 01 06)     15 01 02 </t>
  </si>
  <si>
    <t xml:space="preserve">(15 01 06) in  (15 01 02) </t>
  </si>
  <si>
    <t>Izvajalec javne službe</t>
  </si>
  <si>
    <t>Št.</t>
  </si>
  <si>
    <t>Ostala embalaža (rumeni zabojnik)</t>
  </si>
  <si>
    <t>RECIKEL</t>
  </si>
  <si>
    <t>PRIPOMBE:</t>
  </si>
  <si>
    <t>Jeko-in d.o.o. Jesenice</t>
  </si>
  <si>
    <t>Komunalno stanovanjska družba d.o.o. Ajdovščina</t>
  </si>
  <si>
    <t>JKP Dravograd</t>
  </si>
  <si>
    <t>Loška komunala, d.d. Škofja Loka</t>
  </si>
  <si>
    <t>Komunala Ribnica d.o.o.</t>
  </si>
  <si>
    <t>Komunala Sevnica</t>
  </si>
  <si>
    <t>JP KPV, d.o.o.</t>
  </si>
  <si>
    <t>Komunala Nova Gorica</t>
  </si>
  <si>
    <t>SKUPAJ:</t>
  </si>
  <si>
    <t>SKUPAJ</t>
  </si>
  <si>
    <t>Delež EMBAKOM</t>
  </si>
  <si>
    <t>Delež RECIKEL</t>
  </si>
  <si>
    <t>Delež Interseroh - 35,21%</t>
  </si>
  <si>
    <t>Delež SLOPAK - 50,76%</t>
  </si>
  <si>
    <t>Delež GORENJE SUROVINA - 9,71%</t>
  </si>
  <si>
    <t>Delež UNIREC - 4,32%</t>
  </si>
  <si>
    <t>SEŠTEVEK</t>
  </si>
  <si>
    <t>Skupaj:</t>
  </si>
  <si>
    <t>Pobran delež</t>
  </si>
  <si>
    <t>Še za pobrati</t>
  </si>
  <si>
    <t>Ostala embalaža (rumeni zabojnik), steklena embalaža in papirna in kartonska embalaža</t>
  </si>
  <si>
    <t>1.</t>
  </si>
  <si>
    <t>Komunala Koper d.o.o.</t>
  </si>
  <si>
    <t>2.</t>
  </si>
  <si>
    <t>Komunala Laško d.o.o.</t>
  </si>
  <si>
    <t>3.</t>
  </si>
  <si>
    <t>4.</t>
  </si>
  <si>
    <t>5.</t>
  </si>
  <si>
    <t>Komunala Zagorje d.o.o.</t>
  </si>
  <si>
    <t>6.</t>
  </si>
  <si>
    <t>JKP d.o.o. Slov. Konjice</t>
  </si>
  <si>
    <t>7.</t>
  </si>
  <si>
    <t>KSP Litija d.o.o.</t>
  </si>
  <si>
    <t>8.</t>
  </si>
  <si>
    <t>Komunala Trebnje d.o.o.</t>
  </si>
  <si>
    <t>9.</t>
  </si>
  <si>
    <t>JKP Grosuplje</t>
  </si>
  <si>
    <t>10.</t>
  </si>
  <si>
    <t>Komunala Črnomelj</t>
  </si>
  <si>
    <t>11.</t>
  </si>
  <si>
    <t>Saubermacher-Komunala Murska Sobota d.o.o.</t>
  </si>
  <si>
    <t>12.</t>
  </si>
  <si>
    <t>JP Komunala Ilirska Bistrica, d.o.o.</t>
  </si>
  <si>
    <t>13.</t>
  </si>
  <si>
    <t>Komunala Metlika d.o.o.</t>
  </si>
  <si>
    <t>14.</t>
  </si>
  <si>
    <t>Javno podjetje Komunala Trbovlje, d.o.o.</t>
  </si>
  <si>
    <t>15.</t>
  </si>
  <si>
    <t>JP Okolje Piran d.o.o.</t>
  </si>
  <si>
    <t>16.</t>
  </si>
  <si>
    <t>KOMUNALA Kočevje, d.o.o.</t>
  </si>
  <si>
    <t>17.</t>
  </si>
  <si>
    <t>JKP Radlje ob Dravi d.o.o.</t>
  </si>
  <si>
    <t>18.</t>
  </si>
  <si>
    <t>OKP JP za kom storitve Rogaška Slatina</t>
  </si>
  <si>
    <t>19.</t>
  </si>
  <si>
    <t>JP Komunala Slovenj gradec d.o.o.</t>
  </si>
  <si>
    <t>20.</t>
  </si>
  <si>
    <t>Komunala Ravne na Koroškem</t>
  </si>
  <si>
    <t>21.</t>
  </si>
  <si>
    <t>JP Komunal Mozirje d.o.o.</t>
  </si>
  <si>
    <t>22.</t>
  </si>
  <si>
    <t>Infrastruktura Bled d.o.o.</t>
  </si>
  <si>
    <t>23.</t>
  </si>
  <si>
    <t>JP Komunala Tržič d.o.o.</t>
  </si>
  <si>
    <t>24.</t>
  </si>
  <si>
    <t>25.</t>
  </si>
  <si>
    <t>Komunala Kranj, Javno podjetje d.o.o.</t>
  </si>
  <si>
    <t>26.</t>
  </si>
  <si>
    <t>Simbio, družba za ravnanje z odpadki, d.o.o.</t>
  </si>
  <si>
    <t>27.</t>
  </si>
  <si>
    <t>28.</t>
  </si>
  <si>
    <t>Komunala Izola d.o.o.</t>
  </si>
  <si>
    <t>29.</t>
  </si>
  <si>
    <t>KP Ormož d.o.o.</t>
  </si>
  <si>
    <t>30.</t>
  </si>
  <si>
    <t>31.</t>
  </si>
  <si>
    <t>JP Komunaal Cerknica d.o.o</t>
  </si>
  <si>
    <t>32.</t>
  </si>
  <si>
    <t>JKP dravograd</t>
  </si>
  <si>
    <t>33.</t>
  </si>
  <si>
    <t>KSP d.d.Sežana</t>
  </si>
  <si>
    <t>34.</t>
  </si>
  <si>
    <t>Komunala Tolmin d.o.o.</t>
  </si>
  <si>
    <t>35.</t>
  </si>
  <si>
    <t>Snaga d.o.o. , Ljubljana</t>
  </si>
  <si>
    <t>36.</t>
  </si>
  <si>
    <t>JP Komunala Radeče d.o.o.</t>
  </si>
  <si>
    <t>37.</t>
  </si>
  <si>
    <t>Komunala Radovljica, d.o.o.</t>
  </si>
  <si>
    <t>38.</t>
  </si>
  <si>
    <t>JKP Prodnik d.o.o.</t>
  </si>
  <si>
    <t>39.</t>
  </si>
  <si>
    <t>Komunala Brežice d.o.o.</t>
  </si>
  <si>
    <t>40.</t>
  </si>
  <si>
    <t>41.</t>
  </si>
  <si>
    <t>Saubermacher Slovenije d.o.o.</t>
  </si>
  <si>
    <t>Količina, ki se je na dan 31.12. 2013 predhodno skladiščila v ZC</t>
  </si>
  <si>
    <t>Vaša ocena količine, ki se bo na dan 31.1. 2014 skladiščila v ZC</t>
  </si>
  <si>
    <t>42.</t>
  </si>
  <si>
    <t>JP Komunal Cerknica d.o.o.</t>
  </si>
  <si>
    <t>Komula Radovljica, d.o.o.</t>
  </si>
  <si>
    <t>Loška komunala d.d.</t>
  </si>
  <si>
    <t>Količina, ki se je na dan 31.12.2013 predhodno skladiščila v ZC</t>
  </si>
  <si>
    <t>Vaša ocena količine, ki se bo na dan 31.1. 2014 prehodno skladiščila v ZC</t>
  </si>
  <si>
    <t>Op.:</t>
  </si>
  <si>
    <t>Z rdečo barvo so označene številke, ki smo jih preračunali v Zbornici komunalnega gospodarstva.</t>
  </si>
  <si>
    <r>
      <t>Preračun upošteva, da je v 30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prostornine 4 t ONS.</t>
    </r>
  </si>
  <si>
    <t>Izračun deleža upošteva, da je v primeru, ko je delež držbe presežen, obveznost za pobiranje 0, če pa ni dosežen, pa je prikazana obveznost do doseganja pri posameznem IJS.</t>
  </si>
  <si>
    <r>
      <t>Preračun upošteva pri ostali embalaži, da je v 10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prostornine 1 t ostale embalaže, v zabojnikih je običajno v 30 m3 prostornine teža nestisnjene ostale embalaže 1 t.</t>
    </r>
  </si>
  <si>
    <r>
      <t>Preračun upošteva pri stekleni embalaži, da je v 1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prostornine 1 t steklene embalaže.</t>
    </r>
  </si>
  <si>
    <r>
      <t>Preračun upošteva pri kartonski embalaži, da je v 6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prostornine 1 t kartonske embalaže.</t>
    </r>
  </si>
  <si>
    <t>KOMUNALA d.o.o., IDRIJA</t>
  </si>
  <si>
    <t>Komunala Novo Mesto</t>
  </si>
  <si>
    <t>43.</t>
  </si>
  <si>
    <t>44.</t>
  </si>
  <si>
    <t>45.</t>
  </si>
  <si>
    <t>Komunala Kranjska Gora</t>
  </si>
  <si>
    <t>46.</t>
  </si>
  <si>
    <t>PUBLICUS, d.o.o., Ljubljana</t>
  </si>
  <si>
    <t xml:space="preserve">47. </t>
  </si>
  <si>
    <t>Komunalno podjetje Logatec</t>
  </si>
  <si>
    <t>48.</t>
  </si>
  <si>
    <t>Občina Gorenja vas-Poljane</t>
  </si>
  <si>
    <t>49.</t>
  </si>
  <si>
    <t>PUP Saubermacher Velenje</t>
  </si>
  <si>
    <t>Javne službe Ptuj</t>
  </si>
  <si>
    <t>50.</t>
  </si>
  <si>
    <t>51.</t>
  </si>
  <si>
    <t>Čisto mesto Ptuj</t>
  </si>
  <si>
    <t>Še za pobrati (t)</t>
  </si>
  <si>
    <t>52.</t>
  </si>
  <si>
    <t>Snaga Maribor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</si>
</sst>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  <numFmt numFmtId="169" formatCode="#,##0.0"/>
    <numFmt numFmtId="170" formatCode="0.0000"/>
    <numFmt numFmtId="171" formatCode="0.0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vertAlign val="superscript"/>
      <sz val="11"/>
      <color indexed="8"/>
      <name val="Calibri"/>
      <family val="2"/>
    </font>
    <font>
      <sz val="12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7" fillId="0" borderId="6" applyNumberFormat="0" applyFill="0" applyAlignment="0" applyProtection="0"/>
    <xf numFmtId="0" fontId="38" fillId="23" borderId="7" applyNumberFormat="0" applyAlignment="0" applyProtection="0"/>
    <xf numFmtId="0" fontId="39" fillId="16" borderId="8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7" borderId="8" applyNumberFormat="0" applyAlignment="0" applyProtection="0"/>
    <xf numFmtId="0" fontId="2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4" fontId="11" fillId="0" borderId="13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1" fontId="10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/>
    </xf>
    <xf numFmtId="1" fontId="10" fillId="0" borderId="28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10" fontId="10" fillId="0" borderId="32" xfId="0" applyNumberFormat="1" applyFont="1" applyBorder="1" applyAlignment="1">
      <alignment horizontal="right" vertical="center" wrapText="1"/>
    </xf>
    <xf numFmtId="10" fontId="10" fillId="0" borderId="33" xfId="0" applyNumberFormat="1" applyFont="1" applyBorder="1" applyAlignment="1">
      <alignment horizontal="right" vertical="center" wrapText="1"/>
    </xf>
    <xf numFmtId="10" fontId="10" fillId="0" borderId="34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10" fontId="10" fillId="0" borderId="24" xfId="0" applyNumberFormat="1" applyFont="1" applyBorder="1" applyAlignment="1">
      <alignment horizontal="right" vertical="center" wrapText="1"/>
    </xf>
    <xf numFmtId="10" fontId="10" fillId="0" borderId="25" xfId="0" applyNumberFormat="1" applyFont="1" applyBorder="1" applyAlignment="1">
      <alignment horizontal="right" vertical="center" wrapText="1"/>
    </xf>
    <xf numFmtId="10" fontId="10" fillId="0" borderId="26" xfId="0" applyNumberFormat="1" applyFont="1" applyBorder="1" applyAlignment="1">
      <alignment horizontal="right" vertical="center" wrapText="1"/>
    </xf>
    <xf numFmtId="10" fontId="12" fillId="0" borderId="24" xfId="0" applyNumberFormat="1" applyFont="1" applyBorder="1" applyAlignment="1">
      <alignment horizontal="right" vertical="center" wrapText="1"/>
    </xf>
    <xf numFmtId="10" fontId="12" fillId="0" borderId="25" xfId="0" applyNumberFormat="1" applyFont="1" applyBorder="1" applyAlignment="1">
      <alignment horizontal="right" vertical="center" wrapText="1"/>
    </xf>
    <xf numFmtId="10" fontId="12" fillId="0" borderId="26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10" fontId="10" fillId="0" borderId="35" xfId="0" applyNumberFormat="1" applyFont="1" applyBorder="1" applyAlignment="1">
      <alignment horizontal="right" vertical="center" wrapText="1"/>
    </xf>
    <xf numFmtId="10" fontId="10" fillId="0" borderId="18" xfId="0" applyNumberFormat="1" applyFont="1" applyBorder="1" applyAlignment="1">
      <alignment horizontal="right" vertical="center" wrapText="1"/>
    </xf>
    <xf numFmtId="10" fontId="10" fillId="0" borderId="19" xfId="0" applyNumberFormat="1" applyFont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34" xfId="0" applyNumberFormat="1" applyFont="1" applyFill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13" fillId="0" borderId="0" xfId="0" applyFont="1" applyAlignment="1">
      <alignment/>
    </xf>
    <xf numFmtId="10" fontId="1" fillId="0" borderId="24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31" xfId="0" applyFont="1" applyBorder="1" applyAlignment="1">
      <alignment/>
    </xf>
    <xf numFmtId="3" fontId="11" fillId="0" borderId="40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7" fillId="24" borderId="13" xfId="0" applyNumberFormat="1" applyFont="1" applyFill="1" applyBorder="1" applyAlignment="1">
      <alignment horizontal="right"/>
    </xf>
    <xf numFmtId="3" fontId="11" fillId="0" borderId="13" xfId="59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41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42" xfId="0" applyNumberFormat="1" applyFont="1" applyBorder="1" applyAlignment="1">
      <alignment horizontal="right" vertical="center" wrapText="1"/>
    </xf>
    <xf numFmtId="0" fontId="18" fillId="0" borderId="28" xfId="0" applyFont="1" applyBorder="1" applyAlignment="1">
      <alignment/>
    </xf>
    <xf numFmtId="169" fontId="19" fillId="0" borderId="14" xfId="0" applyNumberFormat="1" applyFont="1" applyBorder="1" applyAlignment="1">
      <alignment horizontal="right" vertical="center" wrapText="1"/>
    </xf>
    <xf numFmtId="169" fontId="19" fillId="0" borderId="11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43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1" fillId="0" borderId="44" xfId="0" applyNumberFormat="1" applyFont="1" applyBorder="1" applyAlignment="1">
      <alignment horizontal="right"/>
    </xf>
    <xf numFmtId="169" fontId="18" fillId="0" borderId="13" xfId="0" applyNumberFormat="1" applyFont="1" applyBorder="1" applyAlignment="1">
      <alignment horizontal="right"/>
    </xf>
    <xf numFmtId="169" fontId="18" fillId="0" borderId="10" xfId="0" applyNumberFormat="1" applyFont="1" applyBorder="1" applyAlignment="1">
      <alignment horizontal="right"/>
    </xf>
    <xf numFmtId="169" fontId="18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43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11" fillId="0" borderId="44" xfId="0" applyNumberFormat="1" applyFont="1" applyBorder="1" applyAlignment="1">
      <alignment horizontal="right" vertical="center" wrapText="1"/>
    </xf>
    <xf numFmtId="169" fontId="19" fillId="0" borderId="13" xfId="0" applyNumberFormat="1" applyFont="1" applyBorder="1" applyAlignment="1">
      <alignment horizontal="right" vertical="center" wrapText="1"/>
    </xf>
    <xf numFmtId="169" fontId="19" fillId="0" borderId="10" xfId="0" applyNumberFormat="1" applyFont="1" applyBorder="1" applyAlignment="1">
      <alignment horizontal="right" vertical="center" wrapText="1"/>
    </xf>
    <xf numFmtId="169" fontId="19" fillId="0" borderId="12" xfId="0" applyNumberFormat="1" applyFont="1" applyBorder="1" applyAlignment="1">
      <alignment horizontal="right" vertical="center" wrapText="1"/>
    </xf>
    <xf numFmtId="0" fontId="18" fillId="0" borderId="28" xfId="0" applyFont="1" applyBorder="1" applyAlignment="1">
      <alignment horizontal="center"/>
    </xf>
    <xf numFmtId="1" fontId="18" fillId="0" borderId="28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44" xfId="0" applyNumberFormat="1" applyFont="1" applyBorder="1" applyAlignment="1">
      <alignment/>
    </xf>
    <xf numFmtId="4" fontId="11" fillId="0" borderId="13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4" fontId="11" fillId="0" borderId="43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44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44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1" fontId="9" fillId="0" borderId="28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4" fontId="11" fillId="0" borderId="13" xfId="59" applyNumberFormat="1" applyFont="1" applyBorder="1" applyAlignment="1">
      <alignment horizontal="right"/>
    </xf>
    <xf numFmtId="4" fontId="11" fillId="0" borderId="10" xfId="59" applyNumberFormat="1" applyFont="1" applyBorder="1" applyAlignment="1">
      <alignment horizontal="right"/>
    </xf>
    <xf numFmtId="4" fontId="11" fillId="0" borderId="43" xfId="59" applyNumberFormat="1" applyFont="1" applyBorder="1" applyAlignment="1">
      <alignment horizontal="right"/>
    </xf>
    <xf numFmtId="4" fontId="11" fillId="0" borderId="12" xfId="59" applyNumberFormat="1" applyFont="1" applyBorder="1" applyAlignment="1">
      <alignment horizontal="right"/>
    </xf>
    <xf numFmtId="4" fontId="11" fillId="0" borderId="44" xfId="59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46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30" xfId="0" applyFont="1" applyBorder="1" applyAlignment="1">
      <alignment/>
    </xf>
    <xf numFmtId="3" fontId="18" fillId="0" borderId="20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21" fillId="0" borderId="31" xfId="0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0" fontId="18" fillId="0" borderId="47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0" fontId="18" fillId="0" borderId="47" xfId="0" applyFont="1" applyFill="1" applyBorder="1" applyAlignment="1">
      <alignment horizontal="left" wrapText="1"/>
    </xf>
    <xf numFmtId="0" fontId="18" fillId="0" borderId="47" xfId="0" applyFont="1" applyBorder="1" applyAlignment="1">
      <alignment wrapText="1"/>
    </xf>
    <xf numFmtId="0" fontId="18" fillId="0" borderId="48" xfId="0" applyFont="1" applyBorder="1" applyAlignment="1">
      <alignment wrapText="1"/>
    </xf>
    <xf numFmtId="0" fontId="18" fillId="0" borderId="36" xfId="0" applyFont="1" applyBorder="1" applyAlignment="1">
      <alignment horizontal="center"/>
    </xf>
    <xf numFmtId="3" fontId="11" fillId="0" borderId="32" xfId="0" applyNumberFormat="1" applyFont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34" xfId="0" applyNumberFormat="1" applyFont="1" applyFill="1" applyBorder="1" applyAlignment="1">
      <alignment horizontal="right" vertical="center" wrapText="1"/>
    </xf>
    <xf numFmtId="10" fontId="11" fillId="0" borderId="32" xfId="0" applyNumberFormat="1" applyFont="1" applyBorder="1" applyAlignment="1">
      <alignment horizontal="right" vertical="center" wrapText="1"/>
    </xf>
    <xf numFmtId="10" fontId="11" fillId="0" borderId="33" xfId="0" applyNumberFormat="1" applyFont="1" applyBorder="1" applyAlignment="1">
      <alignment horizontal="right" vertical="center" wrapText="1"/>
    </xf>
    <xf numFmtId="10" fontId="11" fillId="0" borderId="34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" fontId="11" fillId="0" borderId="28" xfId="0" applyNumberFormat="1" applyFont="1" applyBorder="1" applyAlignment="1">
      <alignment/>
    </xf>
    <xf numFmtId="0" fontId="20" fillId="0" borderId="27" xfId="0" applyFont="1" applyBorder="1" applyAlignment="1">
      <alignment horizontal="center"/>
    </xf>
    <xf numFmtId="3" fontId="11" fillId="0" borderId="2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49" xfId="0" applyFont="1" applyBorder="1" applyAlignment="1">
      <alignment horizontal="center"/>
    </xf>
    <xf numFmtId="3" fontId="11" fillId="0" borderId="21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10" fontId="11" fillId="0" borderId="35" xfId="0" applyNumberFormat="1" applyFont="1" applyBorder="1" applyAlignment="1">
      <alignment horizontal="right" vertical="center" wrapText="1"/>
    </xf>
    <xf numFmtId="10" fontId="11" fillId="0" borderId="18" xfId="0" applyNumberFormat="1" applyFont="1" applyBorder="1" applyAlignment="1">
      <alignment horizontal="right" vertical="center" wrapText="1"/>
    </xf>
    <xf numFmtId="10" fontId="11" fillId="0" borderId="19" xfId="0" applyNumberFormat="1" applyFont="1" applyBorder="1" applyAlignment="1">
      <alignment horizontal="right" vertical="center" wrapText="1"/>
    </xf>
    <xf numFmtId="0" fontId="18" fillId="0" borderId="37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8" fillId="0" borderId="31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0" fontId="24" fillId="0" borderId="24" xfId="0" applyNumberFormat="1" applyFont="1" applyBorder="1" applyAlignment="1">
      <alignment horizontal="right" vertical="center" wrapText="1"/>
    </xf>
    <xf numFmtId="10" fontId="24" fillId="0" borderId="25" xfId="0" applyNumberFormat="1" applyFont="1" applyBorder="1" applyAlignment="1">
      <alignment horizontal="right" vertical="center" wrapText="1"/>
    </xf>
    <xf numFmtId="10" fontId="24" fillId="0" borderId="26" xfId="0" applyNumberFormat="1" applyFont="1" applyBorder="1" applyAlignment="1">
      <alignment horizontal="right" vertical="center" wrapText="1"/>
    </xf>
    <xf numFmtId="10" fontId="11" fillId="0" borderId="24" xfId="0" applyNumberFormat="1" applyFont="1" applyBorder="1" applyAlignment="1">
      <alignment horizontal="right" vertical="center" wrapText="1"/>
    </xf>
    <xf numFmtId="10" fontId="11" fillId="0" borderId="25" xfId="0" applyNumberFormat="1" applyFont="1" applyBorder="1" applyAlignment="1">
      <alignment horizontal="right" vertical="center" wrapText="1"/>
    </xf>
    <xf numFmtId="10" fontId="11" fillId="0" borderId="26" xfId="0" applyNumberFormat="1" applyFont="1" applyBorder="1" applyAlignment="1">
      <alignment horizontal="right" vertical="center" wrapText="1"/>
    </xf>
    <xf numFmtId="3" fontId="24" fillId="0" borderId="25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0" fontId="1" fillId="24" borderId="35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3" fontId="17" fillId="25" borderId="25" xfId="0" applyNumberFormat="1" applyFont="1" applyFill="1" applyBorder="1" applyAlignment="1">
      <alignment/>
    </xf>
    <xf numFmtId="3" fontId="17" fillId="24" borderId="25" xfId="0" applyNumberFormat="1" applyFont="1" applyFill="1" applyBorder="1" applyAlignment="1">
      <alignment/>
    </xf>
    <xf numFmtId="3" fontId="17" fillId="24" borderId="24" xfId="0" applyNumberFormat="1" applyFont="1" applyFill="1" applyBorder="1" applyAlignment="1">
      <alignment/>
    </xf>
    <xf numFmtId="3" fontId="22" fillId="24" borderId="24" xfId="0" applyNumberFormat="1" applyFont="1" applyFill="1" applyBorder="1" applyAlignment="1">
      <alignment horizontal="right"/>
    </xf>
    <xf numFmtId="3" fontId="18" fillId="24" borderId="25" xfId="0" applyNumberFormat="1" applyFont="1" applyFill="1" applyBorder="1" applyAlignment="1">
      <alignment horizontal="right"/>
    </xf>
    <xf numFmtId="3" fontId="23" fillId="25" borderId="25" xfId="0" applyNumberFormat="1" applyFont="1" applyFill="1" applyBorder="1" applyAlignment="1">
      <alignment horizontal="right"/>
    </xf>
    <xf numFmtId="3" fontId="18" fillId="25" borderId="25" xfId="0" applyNumberFormat="1" applyFont="1" applyFill="1" applyBorder="1" applyAlignment="1">
      <alignment horizontal="right"/>
    </xf>
    <xf numFmtId="3" fontId="17" fillId="8" borderId="26" xfId="0" applyNumberFormat="1" applyFont="1" applyFill="1" applyBorder="1" applyAlignment="1">
      <alignment/>
    </xf>
    <xf numFmtId="3" fontId="23" fillId="8" borderId="25" xfId="0" applyNumberFormat="1" applyFont="1" applyFill="1" applyBorder="1" applyAlignment="1">
      <alignment horizontal="right"/>
    </xf>
    <xf numFmtId="3" fontId="18" fillId="8" borderId="26" xfId="0" applyNumberFormat="1" applyFont="1" applyFill="1" applyBorder="1" applyAlignment="1">
      <alignment horizontal="right"/>
    </xf>
    <xf numFmtId="3" fontId="15" fillId="8" borderId="26" xfId="0" applyNumberFormat="1" applyFont="1" applyFill="1" applyBorder="1" applyAlignment="1">
      <alignment/>
    </xf>
    <xf numFmtId="3" fontId="15" fillId="25" borderId="25" xfId="0" applyNumberFormat="1" applyFont="1" applyFill="1" applyBorder="1" applyAlignment="1">
      <alignment/>
    </xf>
    <xf numFmtId="3" fontId="15" fillId="24" borderId="24" xfId="0" applyNumberFormat="1" applyFont="1" applyFill="1" applyBorder="1" applyAlignment="1">
      <alignment/>
    </xf>
    <xf numFmtId="169" fontId="19" fillId="0" borderId="40" xfId="0" applyNumberFormat="1" applyFont="1" applyBorder="1" applyAlignment="1">
      <alignment horizontal="right"/>
    </xf>
    <xf numFmtId="169" fontId="19" fillId="0" borderId="13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 horizontal="right"/>
    </xf>
    <xf numFmtId="169" fontId="19" fillId="0" borderId="12" xfId="0" applyNumberFormat="1" applyFont="1" applyBorder="1" applyAlignment="1">
      <alignment horizontal="right"/>
    </xf>
    <xf numFmtId="169" fontId="24" fillId="0" borderId="13" xfId="0" applyNumberFormat="1" applyFont="1" applyFill="1" applyBorder="1" applyAlignment="1">
      <alignment horizontal="right"/>
    </xf>
    <xf numFmtId="0" fontId="0" fillId="0" borderId="50" xfId="0" applyBorder="1" applyAlignment="1">
      <alignment horizontal="center"/>
    </xf>
    <xf numFmtId="0" fontId="18" fillId="0" borderId="27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18" fillId="0" borderId="51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26" fillId="0" borderId="31" xfId="0" applyFont="1" applyBorder="1" applyAlignment="1">
      <alignment/>
    </xf>
    <xf numFmtId="0" fontId="1" fillId="0" borderId="52" xfId="0" applyFont="1" applyBorder="1" applyAlignment="1">
      <alignment/>
    </xf>
    <xf numFmtId="4" fontId="1" fillId="0" borderId="42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vertical="center" wrapText="1"/>
    </xf>
    <xf numFmtId="4" fontId="1" fillId="0" borderId="41" xfId="0" applyNumberFormat="1" applyFont="1" applyBorder="1" applyAlignment="1">
      <alignment vertical="center" wrapText="1"/>
    </xf>
    <xf numFmtId="4" fontId="19" fillId="0" borderId="44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4" fontId="41" fillId="0" borderId="13" xfId="0" applyNumberFormat="1" applyFont="1" applyBorder="1" applyAlignment="1">
      <alignment/>
    </xf>
    <xf numFmtId="4" fontId="19" fillId="0" borderId="43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41" fillId="0" borderId="43" xfId="0" applyNumberFormat="1" applyFont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42" fillId="0" borderId="44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42" fillId="0" borderId="13" xfId="0" applyNumberFormat="1" applyFont="1" applyBorder="1" applyAlignment="1">
      <alignment/>
    </xf>
    <xf numFmtId="4" fontId="42" fillId="0" borderId="43" xfId="0" applyNumberFormat="1" applyFont="1" applyBorder="1" applyAlignment="1">
      <alignment/>
    </xf>
    <xf numFmtId="4" fontId="42" fillId="0" borderId="53" xfId="0" applyNumberFormat="1" applyFont="1" applyBorder="1" applyAlignment="1">
      <alignment/>
    </xf>
    <xf numFmtId="4" fontId="42" fillId="0" borderId="16" xfId="0" applyNumberFormat="1" applyFont="1" applyBorder="1" applyAlignment="1">
      <alignment/>
    </xf>
    <xf numFmtId="4" fontId="42" fillId="0" borderId="17" xfId="0" applyNumberFormat="1" applyFont="1" applyBorder="1" applyAlignment="1">
      <alignment/>
    </xf>
    <xf numFmtId="4" fontId="42" fillId="0" borderId="20" xfId="0" applyNumberFormat="1" applyFont="1" applyBorder="1" applyAlignment="1">
      <alignment/>
    </xf>
    <xf numFmtId="4" fontId="42" fillId="0" borderId="54" xfId="0" applyNumberFormat="1" applyFont="1" applyBorder="1" applyAlignment="1">
      <alignment/>
    </xf>
    <xf numFmtId="4" fontId="0" fillId="0" borderId="0" xfId="0" applyNumberFormat="1" applyAlignment="1">
      <alignment/>
    </xf>
    <xf numFmtId="4" fontId="26" fillId="0" borderId="52" xfId="0" applyNumberFormat="1" applyFont="1" applyBorder="1" applyAlignment="1">
      <alignment/>
    </xf>
    <xf numFmtId="4" fontId="26" fillId="0" borderId="55" xfId="0" applyNumberFormat="1" applyFont="1" applyBorder="1" applyAlignment="1">
      <alignment/>
    </xf>
    <xf numFmtId="4" fontId="26" fillId="0" borderId="56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12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169" fontId="41" fillId="0" borderId="10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169" fontId="41" fillId="0" borderId="14" xfId="0" applyNumberFormat="1" applyFont="1" applyBorder="1" applyAlignment="1">
      <alignment horizontal="right" vertical="center" wrapText="1"/>
    </xf>
    <xf numFmtId="169" fontId="41" fillId="0" borderId="15" xfId="0" applyNumberFormat="1" applyFont="1" applyBorder="1" applyAlignment="1">
      <alignment horizontal="right" vertical="center" wrapText="1"/>
    </xf>
    <xf numFmtId="169" fontId="41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18" fillId="0" borderId="57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18" fillId="0" borderId="47" xfId="0" applyFont="1" applyFill="1" applyBorder="1" applyAlignment="1">
      <alignment horizontal="left"/>
    </xf>
    <xf numFmtId="0" fontId="18" fillId="0" borderId="58" xfId="0" applyFont="1" applyBorder="1" applyAlignment="1">
      <alignment horizontal="left"/>
    </xf>
    <xf numFmtId="0" fontId="18" fillId="0" borderId="48" xfId="0" applyFont="1" applyBorder="1" applyAlignment="1">
      <alignment/>
    </xf>
    <xf numFmtId="0" fontId="18" fillId="0" borderId="55" xfId="0" applyFont="1" applyBorder="1" applyAlignment="1">
      <alignment/>
    </xf>
    <xf numFmtId="0" fontId="0" fillId="0" borderId="0" xfId="0" applyBorder="1" applyAlignment="1">
      <alignment horizontal="center" vertical="center"/>
    </xf>
    <xf numFmtId="169" fontId="35" fillId="0" borderId="1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Alignment="1">
      <alignment/>
    </xf>
    <xf numFmtId="0" fontId="43" fillId="0" borderId="13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2" fillId="0" borderId="4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2" fontId="11" fillId="0" borderId="45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0" fontId="11" fillId="0" borderId="46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1" fillId="25" borderId="60" xfId="0" applyFont="1" applyFill="1" applyBorder="1" applyAlignment="1">
      <alignment horizontal="center" vertical="center" wrapText="1"/>
    </xf>
    <xf numFmtId="0" fontId="1" fillId="25" borderId="61" xfId="0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center" vertical="center" wrapText="1"/>
    </xf>
    <xf numFmtId="0" fontId="1" fillId="8" borderId="57" xfId="0" applyFont="1" applyFill="1" applyBorder="1" applyAlignment="1">
      <alignment horizontal="center" vertical="center" wrapText="1"/>
    </xf>
    <xf numFmtId="0" fontId="1" fillId="24" borderId="62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ejica 2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1"/>
  <sheetViews>
    <sheetView tabSelected="1" zoomScalePageLayoutView="0" workbookViewId="0" topLeftCell="A7">
      <pane ySplit="1725" topLeftCell="BM4" activePane="bottomLeft" state="split"/>
      <selection pane="topLeft" activeCell="B5" sqref="B1:B16384"/>
      <selection pane="bottomLeft" activeCell="C66" sqref="C66"/>
    </sheetView>
  </sheetViews>
  <sheetFormatPr defaultColWidth="9.140625" defaultRowHeight="15"/>
  <cols>
    <col min="1" max="1" width="5.8515625" style="24" customWidth="1"/>
    <col min="2" max="2" width="44.421875" style="0" customWidth="1"/>
    <col min="3" max="3" width="10.28125" style="0" customWidth="1"/>
    <col min="4" max="6" width="9.7109375" style="0" customWidth="1"/>
    <col min="7" max="7" width="10.421875" style="0" customWidth="1"/>
    <col min="8" max="20" width="9.7109375" style="0" customWidth="1"/>
    <col min="22" max="27" width="8.28125" style="0" customWidth="1"/>
    <col min="28" max="33" width="9.421875" style="0" customWidth="1"/>
  </cols>
  <sheetData>
    <row r="1" spans="28:30" ht="15" customHeight="1">
      <c r="AB1" s="1"/>
      <c r="AC1" s="8"/>
      <c r="AD1" s="1"/>
    </row>
    <row r="2" ht="15.75">
      <c r="AC2" s="2"/>
    </row>
    <row r="3" ht="16.5" thickBot="1">
      <c r="AC3" s="2"/>
    </row>
    <row r="4" spans="1:33" s="7" customFormat="1" ht="47.25" customHeight="1" thickBot="1">
      <c r="A4" s="33"/>
      <c r="C4" s="343" t="s">
        <v>7</v>
      </c>
      <c r="D4" s="344"/>
      <c r="E4" s="331"/>
      <c r="F4" s="343" t="s">
        <v>9</v>
      </c>
      <c r="G4" s="344"/>
      <c r="H4" s="331"/>
      <c r="I4" s="343" t="s">
        <v>12</v>
      </c>
      <c r="J4" s="344"/>
      <c r="K4" s="331"/>
      <c r="L4" s="343" t="s">
        <v>10</v>
      </c>
      <c r="M4" s="344"/>
      <c r="N4" s="331"/>
      <c r="O4" s="343" t="s">
        <v>11</v>
      </c>
      <c r="P4" s="344"/>
      <c r="Q4" s="331"/>
      <c r="R4" s="343" t="s">
        <v>23</v>
      </c>
      <c r="S4" s="344"/>
      <c r="T4" s="331"/>
      <c r="U4" s="6"/>
      <c r="V4" s="340" t="s">
        <v>122</v>
      </c>
      <c r="W4" s="341"/>
      <c r="X4" s="341"/>
      <c r="Y4" s="341"/>
      <c r="Z4" s="341"/>
      <c r="AA4" s="342"/>
      <c r="AB4" s="340" t="s">
        <v>123</v>
      </c>
      <c r="AC4" s="341"/>
      <c r="AD4" s="341"/>
      <c r="AE4" s="341"/>
      <c r="AF4" s="341"/>
      <c r="AG4" s="342"/>
    </row>
    <row r="5" spans="1:33" ht="71.25" customHeight="1">
      <c r="A5" s="293"/>
      <c r="B5" s="314" t="s">
        <v>20</v>
      </c>
      <c r="C5" s="224" t="s">
        <v>22</v>
      </c>
      <c r="D5" s="225" t="s">
        <v>0</v>
      </c>
      <c r="E5" s="226" t="s">
        <v>2</v>
      </c>
      <c r="F5" s="224" t="s">
        <v>22</v>
      </c>
      <c r="G5" s="225" t="s">
        <v>0</v>
      </c>
      <c r="H5" s="226" t="s">
        <v>2</v>
      </c>
      <c r="I5" s="224" t="s">
        <v>22</v>
      </c>
      <c r="J5" s="225" t="s">
        <v>0</v>
      </c>
      <c r="K5" s="226" t="s">
        <v>2</v>
      </c>
      <c r="L5" s="224" t="s">
        <v>22</v>
      </c>
      <c r="M5" s="225" t="s">
        <v>0</v>
      </c>
      <c r="N5" s="226" t="s">
        <v>2</v>
      </c>
      <c r="O5" s="224" t="s">
        <v>22</v>
      </c>
      <c r="P5" s="225" t="s">
        <v>0</v>
      </c>
      <c r="Q5" s="226" t="s">
        <v>2</v>
      </c>
      <c r="R5" s="224" t="s">
        <v>22</v>
      </c>
      <c r="S5" s="225" t="s">
        <v>0</v>
      </c>
      <c r="T5" s="226" t="s">
        <v>2</v>
      </c>
      <c r="U5" s="16"/>
      <c r="V5" s="336" t="s">
        <v>22</v>
      </c>
      <c r="W5" s="337"/>
      <c r="X5" s="332" t="s">
        <v>0</v>
      </c>
      <c r="Y5" s="333"/>
      <c r="Z5" s="334" t="s">
        <v>2</v>
      </c>
      <c r="AA5" s="335"/>
      <c r="AB5" s="336" t="s">
        <v>22</v>
      </c>
      <c r="AC5" s="337"/>
      <c r="AD5" s="332" t="s">
        <v>0</v>
      </c>
      <c r="AE5" s="333"/>
      <c r="AF5" s="334" t="s">
        <v>2</v>
      </c>
      <c r="AG5" s="335"/>
    </row>
    <row r="6" spans="1:33" s="15" customFormat="1" ht="51.75" thickBot="1">
      <c r="A6" s="16"/>
      <c r="B6" s="315"/>
      <c r="C6" s="26" t="s">
        <v>19</v>
      </c>
      <c r="D6" s="27" t="s">
        <v>1</v>
      </c>
      <c r="E6" s="28" t="s">
        <v>3</v>
      </c>
      <c r="F6" s="26" t="s">
        <v>18</v>
      </c>
      <c r="G6" s="27" t="s">
        <v>1</v>
      </c>
      <c r="H6" s="28" t="s">
        <v>3</v>
      </c>
      <c r="I6" s="26" t="s">
        <v>8</v>
      </c>
      <c r="J6" s="27" t="s">
        <v>1</v>
      </c>
      <c r="K6" s="28" t="s">
        <v>3</v>
      </c>
      <c r="L6" s="26" t="s">
        <v>8</v>
      </c>
      <c r="M6" s="27" t="s">
        <v>1</v>
      </c>
      <c r="N6" s="28" t="s">
        <v>3</v>
      </c>
      <c r="O6" s="26" t="s">
        <v>8</v>
      </c>
      <c r="P6" s="27" t="s">
        <v>1</v>
      </c>
      <c r="Q6" s="28" t="s">
        <v>3</v>
      </c>
      <c r="R6" s="26" t="s">
        <v>8</v>
      </c>
      <c r="S6" s="27" t="s">
        <v>1</v>
      </c>
      <c r="T6" s="28" t="s">
        <v>3</v>
      </c>
      <c r="U6" s="16"/>
      <c r="V6" s="338" t="s">
        <v>8</v>
      </c>
      <c r="W6" s="339"/>
      <c r="X6" s="316" t="s">
        <v>1</v>
      </c>
      <c r="Y6" s="339"/>
      <c r="Z6" s="316" t="s">
        <v>3</v>
      </c>
      <c r="AA6" s="317"/>
      <c r="AB6" s="338" t="s">
        <v>8</v>
      </c>
      <c r="AC6" s="339"/>
      <c r="AD6" s="316" t="s">
        <v>1</v>
      </c>
      <c r="AE6" s="339"/>
      <c r="AF6" s="316" t="s">
        <v>3</v>
      </c>
      <c r="AG6" s="317"/>
    </row>
    <row r="7" spans="1:33" ht="16.5" thickBot="1">
      <c r="A7" s="43" t="s">
        <v>21</v>
      </c>
      <c r="B7" s="294" t="s">
        <v>5</v>
      </c>
      <c r="C7" s="30" t="s">
        <v>6</v>
      </c>
      <c r="D7" s="31" t="s">
        <v>6</v>
      </c>
      <c r="E7" s="31" t="s">
        <v>6</v>
      </c>
      <c r="F7" s="31" t="s">
        <v>6</v>
      </c>
      <c r="G7" s="31" t="s">
        <v>6</v>
      </c>
      <c r="H7" s="37" t="s">
        <v>6</v>
      </c>
      <c r="I7" s="30" t="s">
        <v>6</v>
      </c>
      <c r="J7" s="31" t="s">
        <v>6</v>
      </c>
      <c r="K7" s="32" t="s">
        <v>6</v>
      </c>
      <c r="L7" s="30" t="s">
        <v>6</v>
      </c>
      <c r="M7" s="31" t="s">
        <v>6</v>
      </c>
      <c r="N7" s="32" t="s">
        <v>6</v>
      </c>
      <c r="O7" s="30" t="s">
        <v>6</v>
      </c>
      <c r="P7" s="31" t="s">
        <v>6</v>
      </c>
      <c r="Q7" s="32" t="s">
        <v>6</v>
      </c>
      <c r="R7" s="38" t="s">
        <v>6</v>
      </c>
      <c r="S7" s="31" t="s">
        <v>6</v>
      </c>
      <c r="T7" s="32" t="s">
        <v>6</v>
      </c>
      <c r="U7" s="36"/>
      <c r="V7" s="30" t="s">
        <v>6</v>
      </c>
      <c r="W7" s="31" t="s">
        <v>13</v>
      </c>
      <c r="X7" s="31" t="s">
        <v>6</v>
      </c>
      <c r="Y7" s="31" t="s">
        <v>13</v>
      </c>
      <c r="Z7" s="31" t="s">
        <v>6</v>
      </c>
      <c r="AA7" s="32" t="s">
        <v>13</v>
      </c>
      <c r="AB7" s="30" t="s">
        <v>6</v>
      </c>
      <c r="AC7" s="31" t="s">
        <v>13</v>
      </c>
      <c r="AD7" s="31" t="s">
        <v>6</v>
      </c>
      <c r="AE7" s="31" t="s">
        <v>13</v>
      </c>
      <c r="AF7" s="31" t="s">
        <v>6</v>
      </c>
      <c r="AG7" s="32" t="s">
        <v>13</v>
      </c>
    </row>
    <row r="8" spans="1:33" s="1" customFormat="1" ht="15.75">
      <c r="A8" s="185" t="s">
        <v>46</v>
      </c>
      <c r="B8" s="295" t="s">
        <v>47</v>
      </c>
      <c r="C8" s="113">
        <v>188.625</v>
      </c>
      <c r="D8" s="114">
        <v>201.79</v>
      </c>
      <c r="E8" s="115">
        <v>108.405</v>
      </c>
      <c r="F8" s="113">
        <v>427.445</v>
      </c>
      <c r="G8" s="114">
        <v>226.635</v>
      </c>
      <c r="H8" s="115">
        <v>66.489</v>
      </c>
      <c r="I8" s="113">
        <v>99.135</v>
      </c>
      <c r="J8" s="114">
        <v>124.1</v>
      </c>
      <c r="K8" s="116">
        <v>24</v>
      </c>
      <c r="L8" s="113">
        <v>32.19</v>
      </c>
      <c r="M8" s="114">
        <v>44.26</v>
      </c>
      <c r="N8" s="116">
        <v>8.06</v>
      </c>
      <c r="O8" s="113">
        <v>0</v>
      </c>
      <c r="P8" s="114">
        <v>0</v>
      </c>
      <c r="Q8" s="116">
        <v>0</v>
      </c>
      <c r="R8" s="117">
        <v>0</v>
      </c>
      <c r="S8" s="114">
        <v>0</v>
      </c>
      <c r="T8" s="116">
        <v>0</v>
      </c>
      <c r="U8" s="118"/>
      <c r="V8" s="240">
        <v>520</v>
      </c>
      <c r="W8" s="119">
        <v>3000</v>
      </c>
      <c r="X8" s="119">
        <v>0</v>
      </c>
      <c r="Y8" s="290">
        <f>+X8</f>
        <v>0</v>
      </c>
      <c r="Z8" s="119">
        <v>0</v>
      </c>
      <c r="AA8" s="304">
        <f>+Z8*6</f>
        <v>0</v>
      </c>
      <c r="AB8" s="120">
        <v>620</v>
      </c>
      <c r="AC8" s="119">
        <v>3600</v>
      </c>
      <c r="AD8" s="119">
        <v>0</v>
      </c>
      <c r="AE8" s="288">
        <f>+AD8</f>
        <v>0</v>
      </c>
      <c r="AF8" s="119">
        <v>0</v>
      </c>
      <c r="AG8" s="291">
        <f>+AF8*6</f>
        <v>0</v>
      </c>
    </row>
    <row r="9" spans="1:33" ht="15.75">
      <c r="A9" s="193" t="s">
        <v>48</v>
      </c>
      <c r="B9" s="296" t="s">
        <v>49</v>
      </c>
      <c r="C9" s="121">
        <v>104.78</v>
      </c>
      <c r="D9" s="122">
        <v>420.6</v>
      </c>
      <c r="E9" s="123">
        <v>442</v>
      </c>
      <c r="F9" s="121">
        <v>209.74</v>
      </c>
      <c r="G9" s="122">
        <v>51.7</v>
      </c>
      <c r="H9" s="123">
        <v>12.56</v>
      </c>
      <c r="I9" s="121">
        <v>44.74</v>
      </c>
      <c r="J9" s="122">
        <v>43.18</v>
      </c>
      <c r="K9" s="124">
        <v>33.092</v>
      </c>
      <c r="L9" s="121">
        <v>13.98</v>
      </c>
      <c r="M9" s="122">
        <v>11.94</v>
      </c>
      <c r="N9" s="124">
        <v>3.888</v>
      </c>
      <c r="O9" s="121">
        <v>0</v>
      </c>
      <c r="P9" s="122">
        <v>0</v>
      </c>
      <c r="Q9" s="124">
        <v>0</v>
      </c>
      <c r="R9" s="125">
        <v>0</v>
      </c>
      <c r="S9" s="122">
        <v>0</v>
      </c>
      <c r="T9" s="124">
        <v>0</v>
      </c>
      <c r="U9" s="118"/>
      <c r="V9" s="241"/>
      <c r="W9" s="242"/>
      <c r="X9" s="242"/>
      <c r="Y9" s="242"/>
      <c r="Z9" s="242"/>
      <c r="AA9" s="243"/>
      <c r="AB9" s="241"/>
      <c r="AC9" s="242"/>
      <c r="AD9" s="242"/>
      <c r="AE9" s="242"/>
      <c r="AF9" s="242"/>
      <c r="AG9" s="243"/>
    </row>
    <row r="10" spans="1:33" s="1" customFormat="1" ht="15.75">
      <c r="A10" s="193" t="s">
        <v>50</v>
      </c>
      <c r="B10" s="297" t="s">
        <v>26</v>
      </c>
      <c r="C10" s="129">
        <v>144.19</v>
      </c>
      <c r="D10" s="130">
        <v>77.73</v>
      </c>
      <c r="E10" s="131">
        <v>77.685</v>
      </c>
      <c r="F10" s="129">
        <v>291.33</v>
      </c>
      <c r="G10" s="130">
        <v>127.08</v>
      </c>
      <c r="H10" s="131">
        <v>96.56400000000001</v>
      </c>
      <c r="I10" s="129">
        <v>47.58</v>
      </c>
      <c r="J10" s="130">
        <v>26.41</v>
      </c>
      <c r="K10" s="132">
        <v>18.58</v>
      </c>
      <c r="L10" s="129">
        <v>20.39</v>
      </c>
      <c r="M10" s="130">
        <v>26.78</v>
      </c>
      <c r="N10" s="132">
        <v>2.26</v>
      </c>
      <c r="O10" s="129">
        <v>0</v>
      </c>
      <c r="P10" s="130">
        <v>0</v>
      </c>
      <c r="Q10" s="132">
        <v>0</v>
      </c>
      <c r="R10" s="133">
        <v>0</v>
      </c>
      <c r="S10" s="130">
        <v>0</v>
      </c>
      <c r="T10" s="132">
        <v>0</v>
      </c>
      <c r="U10" s="118"/>
      <c r="V10" s="134">
        <v>210</v>
      </c>
      <c r="W10" s="135">
        <v>598</v>
      </c>
      <c r="X10" s="135">
        <v>0</v>
      </c>
      <c r="Y10" s="135">
        <v>0</v>
      </c>
      <c r="Z10" s="135">
        <v>0</v>
      </c>
      <c r="AA10" s="136">
        <v>0</v>
      </c>
      <c r="AB10" s="134">
        <v>230</v>
      </c>
      <c r="AC10" s="135">
        <v>655</v>
      </c>
      <c r="AD10" s="135">
        <v>0</v>
      </c>
      <c r="AE10" s="135">
        <v>0</v>
      </c>
      <c r="AF10" s="135">
        <v>0</v>
      </c>
      <c r="AG10" s="136">
        <v>0</v>
      </c>
    </row>
    <row r="11" spans="1:33" ht="15.75">
      <c r="A11" s="193" t="s">
        <v>51</v>
      </c>
      <c r="B11" s="297" t="s">
        <v>29</v>
      </c>
      <c r="C11" s="129">
        <v>151.82</v>
      </c>
      <c r="D11" s="130">
        <v>40.243</v>
      </c>
      <c r="E11" s="131">
        <v>18.5</v>
      </c>
      <c r="F11" s="129">
        <v>233.29</v>
      </c>
      <c r="G11" s="130">
        <v>70.1</v>
      </c>
      <c r="H11" s="131">
        <v>19.36</v>
      </c>
      <c r="I11" s="129">
        <v>45.5</v>
      </c>
      <c r="J11" s="130">
        <v>19.34</v>
      </c>
      <c r="K11" s="132">
        <v>6.06</v>
      </c>
      <c r="L11" s="129">
        <v>16.22</v>
      </c>
      <c r="M11" s="130">
        <v>34.26</v>
      </c>
      <c r="N11" s="132">
        <v>2.54</v>
      </c>
      <c r="O11" s="129">
        <v>0</v>
      </c>
      <c r="P11" s="130">
        <v>0</v>
      </c>
      <c r="Q11" s="132">
        <v>0</v>
      </c>
      <c r="R11" s="133">
        <v>0</v>
      </c>
      <c r="S11" s="130">
        <v>0</v>
      </c>
      <c r="T11" s="132">
        <v>0</v>
      </c>
      <c r="U11" s="137"/>
      <c r="V11" s="134">
        <v>21.74</v>
      </c>
      <c r="W11" s="288">
        <f>+V11*10</f>
        <v>217.39999999999998</v>
      </c>
      <c r="X11" s="135">
        <v>15</v>
      </c>
      <c r="Y11" s="288">
        <f>+X11</f>
        <v>15</v>
      </c>
      <c r="Z11" s="135">
        <v>0</v>
      </c>
      <c r="AA11" s="136">
        <f>+Z11*6</f>
        <v>0</v>
      </c>
      <c r="AB11" s="134">
        <v>0</v>
      </c>
      <c r="AC11" s="288">
        <f>+AB11*10</f>
        <v>0</v>
      </c>
      <c r="AD11" s="135">
        <v>0</v>
      </c>
      <c r="AE11" s="288">
        <f>+AD11</f>
        <v>0</v>
      </c>
      <c r="AF11" s="135">
        <v>30</v>
      </c>
      <c r="AG11" s="292">
        <f>+AF11*6</f>
        <v>180</v>
      </c>
    </row>
    <row r="12" spans="1:33" ht="15.75">
      <c r="A12" s="193" t="s">
        <v>52</v>
      </c>
      <c r="B12" s="297" t="s">
        <v>53</v>
      </c>
      <c r="C12" s="121">
        <v>100.992</v>
      </c>
      <c r="D12" s="122">
        <v>96.598</v>
      </c>
      <c r="E12" s="123">
        <v>59.74</v>
      </c>
      <c r="F12" s="121">
        <v>345.3</v>
      </c>
      <c r="G12" s="122">
        <v>51.52</v>
      </c>
      <c r="H12" s="123">
        <v>51.224</v>
      </c>
      <c r="I12" s="121">
        <v>34.22</v>
      </c>
      <c r="J12" s="122">
        <v>0</v>
      </c>
      <c r="K12" s="124">
        <v>0</v>
      </c>
      <c r="L12" s="121">
        <v>25.098</v>
      </c>
      <c r="M12" s="122">
        <v>58.142</v>
      </c>
      <c r="N12" s="124">
        <v>5.954</v>
      </c>
      <c r="O12" s="121">
        <v>0</v>
      </c>
      <c r="P12" s="122">
        <v>0</v>
      </c>
      <c r="Q12" s="124">
        <v>0</v>
      </c>
      <c r="R12" s="125">
        <v>0</v>
      </c>
      <c r="S12" s="122">
        <v>0</v>
      </c>
      <c r="T12" s="124">
        <v>0</v>
      </c>
      <c r="U12" s="138"/>
      <c r="V12" s="241">
        <v>0</v>
      </c>
      <c r="W12" s="242">
        <v>0</v>
      </c>
      <c r="X12" s="242">
        <v>0</v>
      </c>
      <c r="Y12" s="242">
        <v>0</v>
      </c>
      <c r="Z12" s="242">
        <v>0</v>
      </c>
      <c r="AA12" s="243">
        <v>0</v>
      </c>
      <c r="AB12" s="241">
        <v>0</v>
      </c>
      <c r="AC12" s="288">
        <f>+AB12*10</f>
        <v>0</v>
      </c>
      <c r="AD12" s="242">
        <v>0</v>
      </c>
      <c r="AE12" s="242">
        <v>0</v>
      </c>
      <c r="AF12" s="242">
        <v>0</v>
      </c>
      <c r="AG12" s="243">
        <v>0</v>
      </c>
    </row>
    <row r="13" spans="1:33" ht="15.75">
      <c r="A13" s="193" t="s">
        <v>54</v>
      </c>
      <c r="B13" s="296" t="s">
        <v>55</v>
      </c>
      <c r="C13" s="121">
        <v>162.87</v>
      </c>
      <c r="D13" s="122">
        <v>61.602</v>
      </c>
      <c r="E13" s="123">
        <v>17.08</v>
      </c>
      <c r="F13" s="121">
        <v>363.53</v>
      </c>
      <c r="G13" s="122">
        <v>91.38</v>
      </c>
      <c r="H13" s="123">
        <v>38.22</v>
      </c>
      <c r="I13" s="121">
        <v>72.46</v>
      </c>
      <c r="J13" s="122">
        <v>26.02</v>
      </c>
      <c r="K13" s="124">
        <v>19.08</v>
      </c>
      <c r="L13" s="121">
        <v>29.29</v>
      </c>
      <c r="M13" s="122">
        <v>20.2</v>
      </c>
      <c r="N13" s="124">
        <v>3.88</v>
      </c>
      <c r="O13" s="121">
        <v>0</v>
      </c>
      <c r="P13" s="122">
        <v>0</v>
      </c>
      <c r="Q13" s="124">
        <v>0</v>
      </c>
      <c r="R13" s="125">
        <v>0</v>
      </c>
      <c r="S13" s="122">
        <v>0</v>
      </c>
      <c r="T13" s="124">
        <v>0</v>
      </c>
      <c r="U13" s="118"/>
      <c r="V13" s="241">
        <v>87.04</v>
      </c>
      <c r="W13" s="242">
        <v>575</v>
      </c>
      <c r="X13" s="242">
        <v>21.64</v>
      </c>
      <c r="Y13" s="242">
        <v>14.06</v>
      </c>
      <c r="Z13" s="242">
        <v>15.52</v>
      </c>
      <c r="AA13" s="243">
        <v>49.82</v>
      </c>
      <c r="AB13" s="241">
        <v>90</v>
      </c>
      <c r="AC13" s="242">
        <v>594</v>
      </c>
      <c r="AD13" s="242">
        <v>20</v>
      </c>
      <c r="AE13" s="242">
        <v>13</v>
      </c>
      <c r="AF13" s="242">
        <v>15</v>
      </c>
      <c r="AG13" s="243">
        <v>48</v>
      </c>
    </row>
    <row r="14" spans="1:33" ht="15.75">
      <c r="A14" s="193" t="s">
        <v>56</v>
      </c>
      <c r="B14" s="297" t="s">
        <v>57</v>
      </c>
      <c r="C14" s="51">
        <v>144</v>
      </c>
      <c r="D14" s="139">
        <v>65</v>
      </c>
      <c r="E14" s="140">
        <v>87</v>
      </c>
      <c r="F14" s="51">
        <v>325</v>
      </c>
      <c r="G14" s="139">
        <v>96</v>
      </c>
      <c r="H14" s="140">
        <v>46</v>
      </c>
      <c r="I14" s="51"/>
      <c r="J14" s="139">
        <v>42</v>
      </c>
      <c r="K14" s="141">
        <v>26</v>
      </c>
      <c r="L14" s="51">
        <v>31</v>
      </c>
      <c r="M14" s="139">
        <v>26</v>
      </c>
      <c r="N14" s="141">
        <v>7</v>
      </c>
      <c r="O14" s="51">
        <v>0</v>
      </c>
      <c r="P14" s="139">
        <v>0</v>
      </c>
      <c r="Q14" s="141">
        <v>0</v>
      </c>
      <c r="R14" s="142">
        <v>0</v>
      </c>
      <c r="S14" s="139">
        <v>0</v>
      </c>
      <c r="T14" s="141">
        <v>0</v>
      </c>
      <c r="U14" s="118"/>
      <c r="V14" s="241">
        <v>190</v>
      </c>
      <c r="W14" s="288">
        <f>+V14*10</f>
        <v>1900</v>
      </c>
      <c r="X14" s="242">
        <v>0</v>
      </c>
      <c r="Y14" s="288">
        <f>+X14</f>
        <v>0</v>
      </c>
      <c r="Z14" s="242">
        <v>0</v>
      </c>
      <c r="AA14" s="304">
        <f>+Z14*6</f>
        <v>0</v>
      </c>
      <c r="AB14" s="241">
        <v>250</v>
      </c>
      <c r="AC14" s="288">
        <f>+AB14*10</f>
        <v>2500</v>
      </c>
      <c r="AD14" s="242">
        <v>0</v>
      </c>
      <c r="AE14" s="288">
        <f>+AD14</f>
        <v>0</v>
      </c>
      <c r="AF14" s="242">
        <v>0</v>
      </c>
      <c r="AG14" s="292">
        <f>+AF14*6</f>
        <v>0</v>
      </c>
    </row>
    <row r="15" spans="1:33" s="1" customFormat="1" ht="15.75">
      <c r="A15" s="193" t="s">
        <v>58</v>
      </c>
      <c r="B15" s="296" t="s">
        <v>59</v>
      </c>
      <c r="C15" s="143">
        <v>177.46</v>
      </c>
      <c r="D15" s="144">
        <v>65.8</v>
      </c>
      <c r="E15" s="145">
        <v>20.902</v>
      </c>
      <c r="F15" s="143">
        <v>504.4</v>
      </c>
      <c r="G15" s="144">
        <v>62.36</v>
      </c>
      <c r="H15" s="145">
        <v>31.488</v>
      </c>
      <c r="I15" s="143">
        <v>125.26</v>
      </c>
      <c r="J15" s="144">
        <v>36.02</v>
      </c>
      <c r="K15" s="146">
        <v>12.54</v>
      </c>
      <c r="L15" s="143">
        <v>43.7</v>
      </c>
      <c r="M15" s="144">
        <v>62.84</v>
      </c>
      <c r="N15" s="146">
        <v>9.198</v>
      </c>
      <c r="O15" s="143">
        <v>0</v>
      </c>
      <c r="P15" s="144">
        <v>0</v>
      </c>
      <c r="Q15" s="146">
        <v>0</v>
      </c>
      <c r="R15" s="147">
        <v>0</v>
      </c>
      <c r="S15" s="144">
        <v>0</v>
      </c>
      <c r="T15" s="146">
        <v>0</v>
      </c>
      <c r="U15" s="118"/>
      <c r="V15" s="134">
        <v>264</v>
      </c>
      <c r="W15" s="135">
        <v>1320</v>
      </c>
      <c r="X15" s="135">
        <v>0</v>
      </c>
      <c r="Y15" s="135">
        <v>0</v>
      </c>
      <c r="Z15" s="135">
        <v>0</v>
      </c>
      <c r="AA15" s="136">
        <v>0</v>
      </c>
      <c r="AB15" s="134">
        <v>330</v>
      </c>
      <c r="AC15" s="135">
        <v>1650</v>
      </c>
      <c r="AD15" s="135">
        <v>0</v>
      </c>
      <c r="AE15" s="135">
        <v>0</v>
      </c>
      <c r="AF15" s="135">
        <v>0</v>
      </c>
      <c r="AG15" s="136">
        <v>0</v>
      </c>
    </row>
    <row r="16" spans="1:33" ht="15.75">
      <c r="A16" s="193" t="s">
        <v>60</v>
      </c>
      <c r="B16" s="297" t="s">
        <v>61</v>
      </c>
      <c r="C16" s="51">
        <v>489.65</v>
      </c>
      <c r="D16" s="139">
        <v>169.334</v>
      </c>
      <c r="E16" s="140">
        <v>74.7</v>
      </c>
      <c r="F16" s="51">
        <v>988.47</v>
      </c>
      <c r="G16" s="139">
        <v>249.61</v>
      </c>
      <c r="H16" s="140">
        <v>107.691</v>
      </c>
      <c r="I16" s="51">
        <v>168.35</v>
      </c>
      <c r="J16" s="139">
        <v>51.16</v>
      </c>
      <c r="K16" s="141">
        <v>20.6</v>
      </c>
      <c r="L16" s="51">
        <v>65.3</v>
      </c>
      <c r="M16" s="139">
        <v>36.226</v>
      </c>
      <c r="N16" s="141">
        <v>9.166</v>
      </c>
      <c r="O16" s="51">
        <v>0</v>
      </c>
      <c r="P16" s="139">
        <v>0</v>
      </c>
      <c r="Q16" s="141">
        <v>0</v>
      </c>
      <c r="R16" s="142">
        <v>0</v>
      </c>
      <c r="S16" s="139">
        <v>0</v>
      </c>
      <c r="T16" s="141">
        <v>0</v>
      </c>
      <c r="U16" s="118"/>
      <c r="V16" s="241">
        <v>0</v>
      </c>
      <c r="W16" s="242">
        <v>0</v>
      </c>
      <c r="X16" s="242">
        <v>0</v>
      </c>
      <c r="Y16" s="242">
        <v>0</v>
      </c>
      <c r="Z16" s="242">
        <v>0</v>
      </c>
      <c r="AA16" s="243">
        <v>0</v>
      </c>
      <c r="AB16" s="134">
        <v>0</v>
      </c>
      <c r="AC16" s="242">
        <v>0</v>
      </c>
      <c r="AD16" s="135">
        <v>25</v>
      </c>
      <c r="AE16" s="242">
        <v>25</v>
      </c>
      <c r="AF16" s="135">
        <v>0</v>
      </c>
      <c r="AG16" s="243">
        <v>0</v>
      </c>
    </row>
    <row r="17" spans="1:33" ht="15.75">
      <c r="A17" s="193" t="s">
        <v>62</v>
      </c>
      <c r="B17" s="297" t="s">
        <v>63</v>
      </c>
      <c r="C17" s="51">
        <v>123</v>
      </c>
      <c r="D17" s="139">
        <v>73</v>
      </c>
      <c r="E17" s="140">
        <v>58</v>
      </c>
      <c r="F17" s="51">
        <v>128</v>
      </c>
      <c r="G17" s="139">
        <v>35</v>
      </c>
      <c r="H17" s="140">
        <v>31</v>
      </c>
      <c r="I17" s="51">
        <v>24</v>
      </c>
      <c r="J17" s="139">
        <v>11</v>
      </c>
      <c r="K17" s="141">
        <v>15</v>
      </c>
      <c r="L17" s="51">
        <v>6</v>
      </c>
      <c r="M17" s="139">
        <v>17</v>
      </c>
      <c r="N17" s="141">
        <v>4</v>
      </c>
      <c r="O17" s="51">
        <v>0</v>
      </c>
      <c r="P17" s="139">
        <v>0</v>
      </c>
      <c r="Q17" s="141">
        <v>0</v>
      </c>
      <c r="R17" s="142">
        <v>0</v>
      </c>
      <c r="S17" s="139">
        <v>0</v>
      </c>
      <c r="T17" s="141">
        <v>0</v>
      </c>
      <c r="U17" s="118"/>
      <c r="V17" s="241">
        <v>0</v>
      </c>
      <c r="W17" s="242">
        <v>0</v>
      </c>
      <c r="X17" s="242">
        <v>0</v>
      </c>
      <c r="Y17" s="242">
        <v>0</v>
      </c>
      <c r="Z17" s="242">
        <v>0</v>
      </c>
      <c r="AA17" s="243">
        <v>0</v>
      </c>
      <c r="AB17" s="241">
        <v>10</v>
      </c>
      <c r="AC17" s="242">
        <v>50</v>
      </c>
      <c r="AD17" s="242">
        <v>3</v>
      </c>
      <c r="AE17" s="242">
        <v>5</v>
      </c>
      <c r="AF17" s="242">
        <v>4</v>
      </c>
      <c r="AG17" s="243">
        <v>20</v>
      </c>
    </row>
    <row r="18" spans="1:33" ht="15.75">
      <c r="A18" s="193" t="s">
        <v>64</v>
      </c>
      <c r="B18" s="297" t="s">
        <v>65</v>
      </c>
      <c r="C18" s="51">
        <v>388</v>
      </c>
      <c r="D18" s="139">
        <v>95</v>
      </c>
      <c r="E18" s="140">
        <v>2</v>
      </c>
      <c r="F18" s="51">
        <v>838.835</v>
      </c>
      <c r="G18" s="139">
        <v>456.52</v>
      </c>
      <c r="H18" s="140">
        <v>6.12</v>
      </c>
      <c r="I18" s="51">
        <v>478.905</v>
      </c>
      <c r="J18" s="139">
        <v>186.79</v>
      </c>
      <c r="K18" s="141"/>
      <c r="L18" s="51"/>
      <c r="M18" s="139"/>
      <c r="N18" s="141">
        <v>185.24</v>
      </c>
      <c r="O18" s="51"/>
      <c r="P18" s="139"/>
      <c r="Q18" s="141"/>
      <c r="R18" s="142"/>
      <c r="S18" s="139"/>
      <c r="T18" s="141"/>
      <c r="U18" s="118"/>
      <c r="V18" s="241">
        <v>0</v>
      </c>
      <c r="W18" s="288">
        <f>+V18*10</f>
        <v>0</v>
      </c>
      <c r="X18" s="242">
        <v>0</v>
      </c>
      <c r="Y18" s="288">
        <f>+X18</f>
        <v>0</v>
      </c>
      <c r="Z18" s="242">
        <v>0</v>
      </c>
      <c r="AA18" s="304">
        <f>+Z18*6</f>
        <v>0</v>
      </c>
      <c r="AB18" s="244">
        <v>0</v>
      </c>
      <c r="AC18" s="288">
        <f>+AB18*10</f>
        <v>0</v>
      </c>
      <c r="AD18" s="242">
        <v>0</v>
      </c>
      <c r="AE18" s="288">
        <f>+AD18</f>
        <v>0</v>
      </c>
      <c r="AF18" s="242">
        <v>0</v>
      </c>
      <c r="AG18" s="292">
        <f>+AF18*6</f>
        <v>0</v>
      </c>
    </row>
    <row r="19" spans="1:33" ht="15.75">
      <c r="A19" s="193" t="s">
        <v>66</v>
      </c>
      <c r="B19" s="296" t="s">
        <v>67</v>
      </c>
      <c r="C19" s="51"/>
      <c r="D19" s="139"/>
      <c r="E19" s="140"/>
      <c r="F19" s="51"/>
      <c r="G19" s="139"/>
      <c r="H19" s="140"/>
      <c r="I19" s="51">
        <v>30.38</v>
      </c>
      <c r="J19" s="139">
        <v>112.05</v>
      </c>
      <c r="K19" s="141">
        <v>62.16</v>
      </c>
      <c r="L19" s="51"/>
      <c r="M19" s="139"/>
      <c r="N19" s="141"/>
      <c r="O19" s="51"/>
      <c r="P19" s="139"/>
      <c r="Q19" s="141"/>
      <c r="R19" s="142"/>
      <c r="S19" s="139"/>
      <c r="T19" s="141"/>
      <c r="U19" s="118"/>
      <c r="V19" s="241">
        <v>0</v>
      </c>
      <c r="W19" s="288">
        <f>+V19*10</f>
        <v>0</v>
      </c>
      <c r="X19" s="242">
        <v>2</v>
      </c>
      <c r="Y19" s="288">
        <f>+X19</f>
        <v>2</v>
      </c>
      <c r="Z19" s="242">
        <v>0</v>
      </c>
      <c r="AA19" s="304">
        <f>+Z19*6</f>
        <v>0</v>
      </c>
      <c r="AB19" s="241">
        <v>0.5</v>
      </c>
      <c r="AC19" s="288">
        <f>+AB19*10</f>
        <v>5</v>
      </c>
      <c r="AD19" s="242">
        <v>3</v>
      </c>
      <c r="AE19" s="288">
        <f>+AD19</f>
        <v>3</v>
      </c>
      <c r="AF19" s="242">
        <v>1.5</v>
      </c>
      <c r="AG19" s="292">
        <f>+AF19*6</f>
        <v>9</v>
      </c>
    </row>
    <row r="20" spans="1:33" ht="15.75">
      <c r="A20" s="193" t="s">
        <v>68</v>
      </c>
      <c r="B20" s="297" t="s">
        <v>69</v>
      </c>
      <c r="C20" s="51">
        <v>87.22</v>
      </c>
      <c r="D20" s="139">
        <v>27.71</v>
      </c>
      <c r="E20" s="140">
        <v>31.678</v>
      </c>
      <c r="F20" s="51">
        <v>127.17</v>
      </c>
      <c r="G20" s="139">
        <v>58.63</v>
      </c>
      <c r="H20" s="140">
        <v>33.62</v>
      </c>
      <c r="I20" s="51">
        <v>30.82</v>
      </c>
      <c r="J20" s="139">
        <v>12.7</v>
      </c>
      <c r="K20" s="141">
        <v>0.92</v>
      </c>
      <c r="L20" s="51">
        <v>19.44</v>
      </c>
      <c r="M20" s="139">
        <v>1.74</v>
      </c>
      <c r="N20" s="141">
        <v>3.88</v>
      </c>
      <c r="O20" s="51"/>
      <c r="P20" s="139"/>
      <c r="Q20" s="141"/>
      <c r="R20" s="142"/>
      <c r="S20" s="139"/>
      <c r="T20" s="141"/>
      <c r="U20" s="118"/>
      <c r="V20" s="241"/>
      <c r="W20" s="242"/>
      <c r="X20" s="242"/>
      <c r="Y20" s="242"/>
      <c r="Z20" s="242"/>
      <c r="AA20" s="243"/>
      <c r="AB20" s="241"/>
      <c r="AC20" s="242"/>
      <c r="AD20" s="242"/>
      <c r="AE20" s="242"/>
      <c r="AF20" s="242"/>
      <c r="AG20" s="243"/>
    </row>
    <row r="21" spans="1:33" ht="15.75">
      <c r="A21" s="193" t="s">
        <v>70</v>
      </c>
      <c r="B21" s="297" t="s">
        <v>71</v>
      </c>
      <c r="C21" s="51">
        <v>155</v>
      </c>
      <c r="D21" s="139">
        <v>55</v>
      </c>
      <c r="E21" s="140">
        <v>32</v>
      </c>
      <c r="F21" s="51">
        <v>386</v>
      </c>
      <c r="G21" s="139">
        <v>24</v>
      </c>
      <c r="H21" s="140">
        <v>21</v>
      </c>
      <c r="I21" s="51">
        <v>91</v>
      </c>
      <c r="J21" s="139">
        <v>11</v>
      </c>
      <c r="K21" s="141">
        <v>10</v>
      </c>
      <c r="L21" s="51">
        <v>39</v>
      </c>
      <c r="M21" s="139">
        <v>29</v>
      </c>
      <c r="N21" s="141">
        <v>7</v>
      </c>
      <c r="O21" s="51">
        <v>0</v>
      </c>
      <c r="P21" s="139">
        <v>0</v>
      </c>
      <c r="Q21" s="141">
        <v>0</v>
      </c>
      <c r="R21" s="142">
        <v>0</v>
      </c>
      <c r="S21" s="139">
        <v>0</v>
      </c>
      <c r="T21" s="141">
        <v>0</v>
      </c>
      <c r="U21" s="118"/>
      <c r="V21" s="241">
        <v>150</v>
      </c>
      <c r="W21" s="242">
        <v>880</v>
      </c>
      <c r="X21" s="242">
        <v>0</v>
      </c>
      <c r="Y21" s="242">
        <v>0</v>
      </c>
      <c r="Z21" s="242">
        <v>0</v>
      </c>
      <c r="AA21" s="243">
        <v>0</v>
      </c>
      <c r="AB21" s="241">
        <v>180</v>
      </c>
      <c r="AC21" s="242">
        <v>960</v>
      </c>
      <c r="AD21" s="242">
        <v>0</v>
      </c>
      <c r="AE21" s="242">
        <v>0</v>
      </c>
      <c r="AF21" s="242">
        <v>0</v>
      </c>
      <c r="AG21" s="243">
        <v>0</v>
      </c>
    </row>
    <row r="22" spans="1:33" ht="15.75">
      <c r="A22" s="193" t="s">
        <v>72</v>
      </c>
      <c r="B22" s="297" t="s">
        <v>73</v>
      </c>
      <c r="C22" s="51">
        <v>216.83</v>
      </c>
      <c r="D22" s="139">
        <v>140.26</v>
      </c>
      <c r="E22" s="140">
        <v>64.47</v>
      </c>
      <c r="F22" s="51">
        <v>249.79</v>
      </c>
      <c r="G22" s="139">
        <v>173.4</v>
      </c>
      <c r="H22" s="140">
        <v>26.8</v>
      </c>
      <c r="I22" s="51">
        <v>8.38</v>
      </c>
      <c r="J22" s="139">
        <v>26.14</v>
      </c>
      <c r="K22" s="141">
        <v>20.49</v>
      </c>
      <c r="L22" s="51">
        <v>13.42</v>
      </c>
      <c r="M22" s="139">
        <v>23.38</v>
      </c>
      <c r="N22" s="141">
        <v>10.51</v>
      </c>
      <c r="O22" s="51">
        <v>0</v>
      </c>
      <c r="P22" s="139">
        <v>0</v>
      </c>
      <c r="Q22" s="141">
        <v>0</v>
      </c>
      <c r="R22" s="142">
        <v>0</v>
      </c>
      <c r="S22" s="139">
        <v>0</v>
      </c>
      <c r="T22" s="141">
        <v>0</v>
      </c>
      <c r="U22" s="118"/>
      <c r="V22" s="241">
        <v>30</v>
      </c>
      <c r="W22" s="288">
        <f>+V22*10</f>
        <v>300</v>
      </c>
      <c r="X22" s="242">
        <v>10</v>
      </c>
      <c r="Y22" s="288">
        <f>+X22</f>
        <v>10</v>
      </c>
      <c r="Z22" s="242">
        <v>20</v>
      </c>
      <c r="AA22" s="304">
        <f>+Z22*6</f>
        <v>120</v>
      </c>
      <c r="AB22" s="241">
        <v>70</v>
      </c>
      <c r="AC22" s="288">
        <f>+AB22*10</f>
        <v>700</v>
      </c>
      <c r="AD22" s="242">
        <v>30</v>
      </c>
      <c r="AE22" s="288">
        <f>+AD22</f>
        <v>30</v>
      </c>
      <c r="AF22" s="242">
        <v>40</v>
      </c>
      <c r="AG22" s="292">
        <f>+AF22*6</f>
        <v>240</v>
      </c>
    </row>
    <row r="23" spans="1:33" ht="15.75">
      <c r="A23" s="193" t="s">
        <v>74</v>
      </c>
      <c r="B23" s="296" t="s">
        <v>75</v>
      </c>
      <c r="C23" s="51">
        <v>249.49</v>
      </c>
      <c r="D23" s="139"/>
      <c r="E23" s="140">
        <v>38.012</v>
      </c>
      <c r="F23" s="51">
        <v>358.88</v>
      </c>
      <c r="G23" s="139"/>
      <c r="H23" s="140">
        <v>59.038</v>
      </c>
      <c r="I23" s="51">
        <v>72.12</v>
      </c>
      <c r="J23" s="139"/>
      <c r="K23" s="141">
        <v>15.28</v>
      </c>
      <c r="L23" s="51">
        <v>28.86</v>
      </c>
      <c r="M23" s="139"/>
      <c r="N23" s="141">
        <v>3.14</v>
      </c>
      <c r="O23" s="51">
        <v>0</v>
      </c>
      <c r="P23" s="139"/>
      <c r="Q23" s="141">
        <v>0</v>
      </c>
      <c r="R23" s="142">
        <v>0</v>
      </c>
      <c r="S23" s="139"/>
      <c r="T23" s="141">
        <v>0</v>
      </c>
      <c r="U23" s="118"/>
      <c r="V23" s="241">
        <v>30</v>
      </c>
      <c r="W23" s="288">
        <f>+V23*10</f>
        <v>300</v>
      </c>
      <c r="X23" s="242"/>
      <c r="Y23" s="242"/>
      <c r="Z23" s="242"/>
      <c r="AA23" s="243"/>
      <c r="AB23" s="241">
        <v>60</v>
      </c>
      <c r="AC23" s="288">
        <f>+AB23*10</f>
        <v>600</v>
      </c>
      <c r="AD23" s="242"/>
      <c r="AE23" s="242"/>
      <c r="AF23" s="242"/>
      <c r="AG23" s="243"/>
    </row>
    <row r="24" spans="1:33" s="23" customFormat="1" ht="15.75">
      <c r="A24" s="196" t="s">
        <v>76</v>
      </c>
      <c r="B24" s="298" t="s">
        <v>77</v>
      </c>
      <c r="C24" s="143">
        <v>30.49</v>
      </c>
      <c r="D24" s="144">
        <v>48.11</v>
      </c>
      <c r="E24" s="145">
        <v>24.681</v>
      </c>
      <c r="F24" s="143">
        <v>0</v>
      </c>
      <c r="G24" s="144">
        <v>0</v>
      </c>
      <c r="H24" s="145">
        <v>1.698</v>
      </c>
      <c r="I24" s="143">
        <v>17.62</v>
      </c>
      <c r="J24" s="144">
        <v>87.57</v>
      </c>
      <c r="K24" s="146">
        <v>68.145</v>
      </c>
      <c r="L24" s="143">
        <v>0</v>
      </c>
      <c r="M24" s="144">
        <v>10.31</v>
      </c>
      <c r="N24" s="146">
        <v>2.286</v>
      </c>
      <c r="O24" s="148">
        <v>0</v>
      </c>
      <c r="P24" s="149">
        <v>0</v>
      </c>
      <c r="Q24" s="150">
        <v>0</v>
      </c>
      <c r="R24" s="151">
        <v>0</v>
      </c>
      <c r="S24" s="149">
        <v>0</v>
      </c>
      <c r="T24" s="150">
        <v>0</v>
      </c>
      <c r="U24" s="152"/>
      <c r="V24" s="134">
        <v>0</v>
      </c>
      <c r="W24" s="135">
        <v>0</v>
      </c>
      <c r="X24" s="135">
        <v>0</v>
      </c>
      <c r="Y24" s="135">
        <v>0</v>
      </c>
      <c r="Z24" s="135">
        <v>0</v>
      </c>
      <c r="AA24" s="136">
        <v>0</v>
      </c>
      <c r="AB24" s="134">
        <v>0</v>
      </c>
      <c r="AC24" s="135">
        <v>0</v>
      </c>
      <c r="AD24" s="135">
        <v>0</v>
      </c>
      <c r="AE24" s="135">
        <v>0</v>
      </c>
      <c r="AF24" s="135">
        <v>0</v>
      </c>
      <c r="AG24" s="136">
        <v>0</v>
      </c>
    </row>
    <row r="25" spans="1:33" s="24" customFormat="1" ht="15.75">
      <c r="A25" s="193" t="s">
        <v>78</v>
      </c>
      <c r="B25" s="297" t="s">
        <v>79</v>
      </c>
      <c r="C25" s="121">
        <v>492.04</v>
      </c>
      <c r="D25" s="122">
        <v>131.028</v>
      </c>
      <c r="E25" s="123">
        <v>41.378</v>
      </c>
      <c r="F25" s="121">
        <v>555.25</v>
      </c>
      <c r="G25" s="122">
        <v>211.46</v>
      </c>
      <c r="H25" s="123">
        <v>19.8</v>
      </c>
      <c r="I25" s="121">
        <v>103.38</v>
      </c>
      <c r="J25" s="122">
        <v>44.2</v>
      </c>
      <c r="K25" s="124">
        <v>11.52</v>
      </c>
      <c r="L25" s="121">
        <v>15.54</v>
      </c>
      <c r="M25" s="122">
        <v>46.202</v>
      </c>
      <c r="N25" s="124">
        <v>5.04</v>
      </c>
      <c r="O25" s="121">
        <v>0</v>
      </c>
      <c r="P25" s="122">
        <v>0</v>
      </c>
      <c r="Q25" s="124">
        <v>0</v>
      </c>
      <c r="R25" s="125">
        <v>0</v>
      </c>
      <c r="S25" s="122">
        <v>0</v>
      </c>
      <c r="T25" s="124">
        <v>0</v>
      </c>
      <c r="U25" s="137"/>
      <c r="V25" s="241">
        <v>0</v>
      </c>
      <c r="W25" s="242">
        <v>140</v>
      </c>
      <c r="X25" s="242">
        <v>0</v>
      </c>
      <c r="Y25" s="242">
        <v>35</v>
      </c>
      <c r="Z25" s="242">
        <v>0</v>
      </c>
      <c r="AA25" s="243">
        <v>35</v>
      </c>
      <c r="AB25" s="241">
        <v>0</v>
      </c>
      <c r="AC25" s="242">
        <v>0</v>
      </c>
      <c r="AD25" s="242">
        <v>0</v>
      </c>
      <c r="AE25" s="242">
        <v>0</v>
      </c>
      <c r="AF25" s="242">
        <v>0</v>
      </c>
      <c r="AG25" s="243">
        <v>0</v>
      </c>
    </row>
    <row r="26" spans="1:33" s="1" customFormat="1" ht="15.75">
      <c r="A26" s="193" t="s">
        <v>80</v>
      </c>
      <c r="B26" s="297" t="s">
        <v>81</v>
      </c>
      <c r="C26" s="143">
        <v>0</v>
      </c>
      <c r="D26" s="144">
        <v>0</v>
      </c>
      <c r="E26" s="145">
        <v>0</v>
      </c>
      <c r="F26" s="143">
        <v>0</v>
      </c>
      <c r="G26" s="144">
        <v>0</v>
      </c>
      <c r="H26" s="145">
        <v>0</v>
      </c>
      <c r="I26" s="143">
        <v>2.27</v>
      </c>
      <c r="J26" s="144">
        <v>0</v>
      </c>
      <c r="K26" s="146">
        <v>10.38</v>
      </c>
      <c r="L26" s="143">
        <v>0</v>
      </c>
      <c r="M26" s="144">
        <v>0.7</v>
      </c>
      <c r="N26" s="146">
        <v>0</v>
      </c>
      <c r="O26" s="143">
        <v>0</v>
      </c>
      <c r="P26" s="144">
        <v>0</v>
      </c>
      <c r="Q26" s="146">
        <v>0</v>
      </c>
      <c r="R26" s="147">
        <v>0</v>
      </c>
      <c r="S26" s="144">
        <v>0</v>
      </c>
      <c r="T26" s="146">
        <v>0</v>
      </c>
      <c r="U26" s="118"/>
      <c r="V26" s="289">
        <f>+W26/10</f>
        <v>0</v>
      </c>
      <c r="W26" s="135">
        <v>0</v>
      </c>
      <c r="X26" s="288">
        <f>+Y26</f>
        <v>15</v>
      </c>
      <c r="Y26" s="135">
        <v>15</v>
      </c>
      <c r="Z26" s="135"/>
      <c r="AA26" s="136">
        <v>0</v>
      </c>
      <c r="AB26" s="289">
        <f>+AC26/10</f>
        <v>0</v>
      </c>
      <c r="AC26" s="135">
        <v>0</v>
      </c>
      <c r="AD26" s="288">
        <f>+AE26</f>
        <v>0</v>
      </c>
      <c r="AE26" s="135">
        <v>0</v>
      </c>
      <c r="AF26" s="135"/>
      <c r="AG26" s="136">
        <v>0</v>
      </c>
    </row>
    <row r="27" spans="1:33" ht="15.75">
      <c r="A27" s="193" t="s">
        <v>82</v>
      </c>
      <c r="B27" s="297" t="s">
        <v>83</v>
      </c>
      <c r="C27" s="51">
        <v>56.86</v>
      </c>
      <c r="D27" s="139">
        <v>55.98</v>
      </c>
      <c r="E27" s="140">
        <v>10.85</v>
      </c>
      <c r="F27" s="51">
        <v>70.78</v>
      </c>
      <c r="G27" s="139">
        <v>78.58</v>
      </c>
      <c r="H27" s="140">
        <v>13.15</v>
      </c>
      <c r="I27" s="51">
        <v>10.1</v>
      </c>
      <c r="J27" s="139">
        <v>16.6</v>
      </c>
      <c r="K27" s="141"/>
      <c r="L27" s="51">
        <v>0.14</v>
      </c>
      <c r="M27" s="139">
        <v>11.18</v>
      </c>
      <c r="N27" s="141">
        <v>1.084</v>
      </c>
      <c r="O27" s="51"/>
      <c r="P27" s="139"/>
      <c r="Q27" s="141"/>
      <c r="R27" s="142"/>
      <c r="S27" s="139"/>
      <c r="T27" s="141"/>
      <c r="U27" s="118"/>
      <c r="V27" s="241"/>
      <c r="W27" s="242"/>
      <c r="X27" s="242"/>
      <c r="Y27" s="242"/>
      <c r="Z27" s="242"/>
      <c r="AA27" s="243"/>
      <c r="AB27" s="241"/>
      <c r="AC27" s="242"/>
      <c r="AD27" s="242"/>
      <c r="AE27" s="242"/>
      <c r="AF27" s="242"/>
      <c r="AG27" s="243"/>
    </row>
    <row r="28" spans="1:33" s="1" customFormat="1" ht="15.75">
      <c r="A28" s="193" t="s">
        <v>84</v>
      </c>
      <c r="B28" s="297" t="s">
        <v>85</v>
      </c>
      <c r="C28" s="143">
        <v>24.26</v>
      </c>
      <c r="D28" s="144">
        <v>25.952</v>
      </c>
      <c r="E28" s="145">
        <v>18.818</v>
      </c>
      <c r="F28" s="143">
        <v>30.24</v>
      </c>
      <c r="G28" s="144">
        <v>17.03</v>
      </c>
      <c r="H28" s="145">
        <v>8.8</v>
      </c>
      <c r="I28" s="143">
        <v>11.06</v>
      </c>
      <c r="J28" s="144">
        <v>9.94</v>
      </c>
      <c r="K28" s="146">
        <v>14.72</v>
      </c>
      <c r="L28" s="143">
        <v>0.2</v>
      </c>
      <c r="M28" s="144">
        <v>0</v>
      </c>
      <c r="N28" s="146">
        <v>7.56</v>
      </c>
      <c r="O28" s="143">
        <v>0</v>
      </c>
      <c r="P28" s="144">
        <v>0</v>
      </c>
      <c r="Q28" s="146">
        <v>0</v>
      </c>
      <c r="R28" s="147">
        <v>0</v>
      </c>
      <c r="S28" s="144">
        <v>0</v>
      </c>
      <c r="T28" s="146">
        <v>0</v>
      </c>
      <c r="U28" s="118"/>
      <c r="V28" s="134"/>
      <c r="W28" s="135"/>
      <c r="X28" s="135"/>
      <c r="Y28" s="135"/>
      <c r="Z28" s="135"/>
      <c r="AA28" s="136"/>
      <c r="AB28" s="134">
        <v>3.5</v>
      </c>
      <c r="AC28" s="288">
        <f>+AB28*10</f>
        <v>35</v>
      </c>
      <c r="AD28" s="288">
        <f>+AE28</f>
        <v>2</v>
      </c>
      <c r="AE28" s="135">
        <v>2</v>
      </c>
      <c r="AF28" s="135"/>
      <c r="AG28" s="136"/>
    </row>
    <row r="29" spans="1:33" ht="15.75">
      <c r="A29" s="193" t="s">
        <v>86</v>
      </c>
      <c r="B29" s="297" t="s">
        <v>87</v>
      </c>
      <c r="C29" s="51">
        <v>119.244</v>
      </c>
      <c r="D29" s="139">
        <v>104.776</v>
      </c>
      <c r="E29" s="140">
        <v>22</v>
      </c>
      <c r="F29" s="51">
        <v>274.71</v>
      </c>
      <c r="G29" s="139">
        <v>174.46</v>
      </c>
      <c r="H29" s="140">
        <v>43.43</v>
      </c>
      <c r="I29" s="51">
        <v>43.54</v>
      </c>
      <c r="J29" s="139">
        <v>35.2</v>
      </c>
      <c r="K29" s="141">
        <v>7.82</v>
      </c>
      <c r="L29" s="51">
        <v>13.876</v>
      </c>
      <c r="M29" s="139">
        <v>23.276</v>
      </c>
      <c r="N29" s="141">
        <v>2.592</v>
      </c>
      <c r="O29" s="51">
        <v>0</v>
      </c>
      <c r="P29" s="139">
        <v>0</v>
      </c>
      <c r="Q29" s="141">
        <v>0</v>
      </c>
      <c r="R29" s="142">
        <v>0</v>
      </c>
      <c r="S29" s="139">
        <v>0</v>
      </c>
      <c r="T29" s="141">
        <v>0</v>
      </c>
      <c r="U29" s="118"/>
      <c r="V29" s="241">
        <v>0</v>
      </c>
      <c r="W29" s="288">
        <f>+V29*10</f>
        <v>0</v>
      </c>
      <c r="X29" s="242">
        <v>0</v>
      </c>
      <c r="Y29" s="288">
        <f>+X29</f>
        <v>0</v>
      </c>
      <c r="Z29" s="242">
        <v>0</v>
      </c>
      <c r="AA29" s="304">
        <f>+Z29*6</f>
        <v>0</v>
      </c>
      <c r="AB29" s="241">
        <v>0</v>
      </c>
      <c r="AC29" s="288">
        <f>+AB29*10</f>
        <v>0</v>
      </c>
      <c r="AD29" s="242">
        <v>0</v>
      </c>
      <c r="AE29" s="288">
        <f>+AD29</f>
        <v>0</v>
      </c>
      <c r="AF29" s="242">
        <v>0</v>
      </c>
      <c r="AG29" s="292">
        <f>+AF29*6</f>
        <v>0</v>
      </c>
    </row>
    <row r="30" spans="1:33" ht="15.75">
      <c r="A30" s="193" t="s">
        <v>88</v>
      </c>
      <c r="B30" s="297" t="s">
        <v>89</v>
      </c>
      <c r="C30" s="51">
        <v>105.74</v>
      </c>
      <c r="D30" s="139">
        <v>15.55</v>
      </c>
      <c r="E30" s="140">
        <v>17.45</v>
      </c>
      <c r="F30" s="51">
        <v>300.78</v>
      </c>
      <c r="G30" s="139">
        <v>126.59</v>
      </c>
      <c r="H30" s="140">
        <v>14.43</v>
      </c>
      <c r="I30" s="51">
        <v>84.21</v>
      </c>
      <c r="J30" s="139">
        <v>24.76</v>
      </c>
      <c r="K30" s="141">
        <v>3.24</v>
      </c>
      <c r="L30" s="51">
        <v>28.4</v>
      </c>
      <c r="M30" s="139">
        <v>27.3</v>
      </c>
      <c r="N30" s="141">
        <v>0</v>
      </c>
      <c r="O30" s="51"/>
      <c r="P30" s="139"/>
      <c r="Q30" s="141"/>
      <c r="R30" s="142"/>
      <c r="S30" s="139"/>
      <c r="T30" s="141"/>
      <c r="U30" s="118"/>
      <c r="V30" s="241">
        <v>80</v>
      </c>
      <c r="W30" s="288">
        <f>+V30*10</f>
        <v>800</v>
      </c>
      <c r="X30" s="242">
        <v>10</v>
      </c>
      <c r="Y30" s="288">
        <f>+X30</f>
        <v>10</v>
      </c>
      <c r="Z30" s="242">
        <v>0</v>
      </c>
      <c r="AA30" s="304">
        <f>+Z30*6</f>
        <v>0</v>
      </c>
      <c r="AB30" s="241">
        <v>110</v>
      </c>
      <c r="AC30" s="288">
        <f>+AB30*10</f>
        <v>1100</v>
      </c>
      <c r="AD30" s="242">
        <v>10</v>
      </c>
      <c r="AE30" s="288">
        <f>+AD30</f>
        <v>10</v>
      </c>
      <c r="AF30" s="242">
        <v>0</v>
      </c>
      <c r="AG30" s="292">
        <f>+AF30*6</f>
        <v>0</v>
      </c>
    </row>
    <row r="31" spans="1:33" s="1" customFormat="1" ht="15.75">
      <c r="A31" s="193" t="s">
        <v>90</v>
      </c>
      <c r="B31" s="297" t="s">
        <v>31</v>
      </c>
      <c r="C31" s="143">
        <v>287.77</v>
      </c>
      <c r="D31" s="144">
        <v>136.76</v>
      </c>
      <c r="E31" s="145">
        <v>63.8</v>
      </c>
      <c r="F31" s="143">
        <v>460.22</v>
      </c>
      <c r="G31" s="144">
        <v>178.12</v>
      </c>
      <c r="H31" s="145">
        <v>80.39</v>
      </c>
      <c r="I31" s="143">
        <v>97.94</v>
      </c>
      <c r="J31" s="144">
        <v>34.94</v>
      </c>
      <c r="K31" s="146">
        <v>16.2</v>
      </c>
      <c r="L31" s="143">
        <v>38.17</v>
      </c>
      <c r="M31" s="144">
        <v>29.96</v>
      </c>
      <c r="N31" s="146">
        <v>4.09</v>
      </c>
      <c r="O31" s="143">
        <v>0</v>
      </c>
      <c r="P31" s="144">
        <v>0</v>
      </c>
      <c r="Q31" s="146">
        <v>0</v>
      </c>
      <c r="R31" s="147">
        <v>0</v>
      </c>
      <c r="S31" s="144">
        <v>0</v>
      </c>
      <c r="T31" s="146">
        <v>0</v>
      </c>
      <c r="U31" s="118"/>
      <c r="V31" s="134">
        <v>31.9</v>
      </c>
      <c r="W31" s="135">
        <v>640</v>
      </c>
      <c r="X31" s="135"/>
      <c r="Y31" s="135"/>
      <c r="Z31" s="135"/>
      <c r="AA31" s="136"/>
      <c r="AB31" s="134">
        <v>5</v>
      </c>
      <c r="AC31" s="135">
        <v>100</v>
      </c>
      <c r="AD31" s="135"/>
      <c r="AE31" s="135"/>
      <c r="AF31" s="135"/>
      <c r="AG31" s="136"/>
    </row>
    <row r="32" spans="1:33" s="1" customFormat="1" ht="15.75">
      <c r="A32" s="193" t="s">
        <v>91</v>
      </c>
      <c r="B32" s="297" t="s">
        <v>92</v>
      </c>
      <c r="C32" s="51">
        <v>540</v>
      </c>
      <c r="D32" s="144">
        <v>216</v>
      </c>
      <c r="E32" s="145">
        <v>134.51</v>
      </c>
      <c r="F32" s="51">
        <v>1921.45</v>
      </c>
      <c r="G32" s="144">
        <v>401.14</v>
      </c>
      <c r="H32" s="145">
        <v>146.82</v>
      </c>
      <c r="I32" s="51">
        <v>927.3</v>
      </c>
      <c r="J32" s="144">
        <v>254.16</v>
      </c>
      <c r="K32" s="146">
        <v>194.21</v>
      </c>
      <c r="L32" s="51">
        <v>4.2</v>
      </c>
      <c r="M32" s="144">
        <v>249.82</v>
      </c>
      <c r="N32" s="146">
        <v>21.61</v>
      </c>
      <c r="O32" s="143">
        <v>0</v>
      </c>
      <c r="P32" s="144">
        <v>0</v>
      </c>
      <c r="Q32" s="146">
        <v>4.5</v>
      </c>
      <c r="R32" s="147">
        <v>0</v>
      </c>
      <c r="S32" s="144">
        <v>0</v>
      </c>
      <c r="T32" s="146">
        <v>0</v>
      </c>
      <c r="U32" s="153"/>
      <c r="V32" s="134">
        <v>15</v>
      </c>
      <c r="W32" s="135">
        <v>150</v>
      </c>
      <c r="X32" s="135">
        <v>24</v>
      </c>
      <c r="Y32" s="135">
        <v>50</v>
      </c>
      <c r="Z32" s="135">
        <v>15</v>
      </c>
      <c r="AA32" s="136">
        <v>90</v>
      </c>
      <c r="AB32" s="241">
        <v>15</v>
      </c>
      <c r="AC32" s="135">
        <v>150</v>
      </c>
      <c r="AD32" s="135">
        <v>5</v>
      </c>
      <c r="AE32" s="135">
        <v>10</v>
      </c>
      <c r="AF32" s="135">
        <v>10</v>
      </c>
      <c r="AG32" s="136">
        <v>60</v>
      </c>
    </row>
    <row r="33" spans="1:33" s="1" customFormat="1" ht="15.75">
      <c r="A33" s="193" t="s">
        <v>93</v>
      </c>
      <c r="B33" s="297" t="s">
        <v>94</v>
      </c>
      <c r="C33" s="143">
        <v>2853.605</v>
      </c>
      <c r="D33" s="144">
        <v>769.36</v>
      </c>
      <c r="E33" s="145">
        <v>400.164</v>
      </c>
      <c r="F33" s="143">
        <v>1565.316</v>
      </c>
      <c r="G33" s="144">
        <v>0</v>
      </c>
      <c r="H33" s="145">
        <v>199.74</v>
      </c>
      <c r="I33" s="143">
        <v>530</v>
      </c>
      <c r="J33" s="144">
        <v>145</v>
      </c>
      <c r="K33" s="146">
        <v>25</v>
      </c>
      <c r="L33" s="143">
        <v>0</v>
      </c>
      <c r="M33" s="144">
        <v>553.11</v>
      </c>
      <c r="N33" s="146">
        <v>0</v>
      </c>
      <c r="O33" s="143">
        <v>0</v>
      </c>
      <c r="P33" s="144">
        <v>0</v>
      </c>
      <c r="Q33" s="146">
        <v>27.64</v>
      </c>
      <c r="R33" s="147">
        <v>0</v>
      </c>
      <c r="S33" s="144">
        <v>0</v>
      </c>
      <c r="T33" s="146">
        <v>0</v>
      </c>
      <c r="U33" s="118"/>
      <c r="V33" s="134">
        <v>0</v>
      </c>
      <c r="W33" s="135">
        <v>0</v>
      </c>
      <c r="X33" s="135">
        <v>0</v>
      </c>
      <c r="Y33" s="135">
        <v>0</v>
      </c>
      <c r="Z33" s="135">
        <v>0</v>
      </c>
      <c r="AA33" s="136">
        <v>0</v>
      </c>
      <c r="AB33" s="134">
        <v>0</v>
      </c>
      <c r="AC33" s="135">
        <v>0</v>
      </c>
      <c r="AD33" s="135">
        <v>0</v>
      </c>
      <c r="AE33" s="135">
        <v>0</v>
      </c>
      <c r="AF33" s="135">
        <v>0</v>
      </c>
      <c r="AG33" s="136">
        <v>0</v>
      </c>
    </row>
    <row r="34" spans="1:33" s="1" customFormat="1" ht="15.75">
      <c r="A34" s="193" t="s">
        <v>95</v>
      </c>
      <c r="B34" s="297" t="s">
        <v>30</v>
      </c>
      <c r="C34" s="51">
        <v>78.8</v>
      </c>
      <c r="D34" s="139">
        <v>48.28</v>
      </c>
      <c r="E34" s="140">
        <v>23.917</v>
      </c>
      <c r="F34" s="51">
        <v>91.56</v>
      </c>
      <c r="G34" s="139">
        <v>74.47</v>
      </c>
      <c r="H34" s="140">
        <v>33.26</v>
      </c>
      <c r="I34" s="51">
        <v>17.9</v>
      </c>
      <c r="J34" s="139">
        <v>26.08</v>
      </c>
      <c r="K34" s="141">
        <v>6.784</v>
      </c>
      <c r="L34" s="51">
        <v>6.64</v>
      </c>
      <c r="M34" s="139">
        <v>6.82</v>
      </c>
      <c r="N34" s="141">
        <v>5.5</v>
      </c>
      <c r="O34" s="51">
        <v>0</v>
      </c>
      <c r="P34" s="139">
        <v>0</v>
      </c>
      <c r="Q34" s="141">
        <v>0</v>
      </c>
      <c r="R34" s="142">
        <v>0</v>
      </c>
      <c r="S34" s="139">
        <v>0</v>
      </c>
      <c r="T34" s="141">
        <v>0</v>
      </c>
      <c r="U34" s="118"/>
      <c r="V34" s="241">
        <v>7.1</v>
      </c>
      <c r="W34" s="242">
        <v>100</v>
      </c>
      <c r="X34" s="242">
        <v>9</v>
      </c>
      <c r="Y34" s="242">
        <v>20</v>
      </c>
      <c r="Z34" s="242">
        <v>0</v>
      </c>
      <c r="AA34" s="243">
        <v>0</v>
      </c>
      <c r="AB34" s="241">
        <v>7.1</v>
      </c>
      <c r="AC34" s="242">
        <v>100</v>
      </c>
      <c r="AD34" s="242">
        <v>4.5</v>
      </c>
      <c r="AE34" s="242">
        <v>10</v>
      </c>
      <c r="AF34" s="242">
        <v>0.8</v>
      </c>
      <c r="AG34" s="243">
        <v>8</v>
      </c>
    </row>
    <row r="35" spans="1:33" s="1" customFormat="1" ht="15.75">
      <c r="A35" s="193" t="s">
        <v>96</v>
      </c>
      <c r="B35" s="297" t="s">
        <v>97</v>
      </c>
      <c r="C35" s="143"/>
      <c r="D35" s="144">
        <v>95.67</v>
      </c>
      <c r="E35" s="145">
        <v>41.74</v>
      </c>
      <c r="F35" s="143"/>
      <c r="G35" s="144">
        <v>13.126</v>
      </c>
      <c r="H35" s="145">
        <v>37.513</v>
      </c>
      <c r="I35" s="143"/>
      <c r="J35" s="144">
        <v>22.86</v>
      </c>
      <c r="K35" s="146">
        <v>9.92</v>
      </c>
      <c r="L35" s="143"/>
      <c r="M35" s="144">
        <v>239.02</v>
      </c>
      <c r="N35" s="146">
        <v>9.92</v>
      </c>
      <c r="O35" s="143"/>
      <c r="P35" s="144">
        <v>0</v>
      </c>
      <c r="Q35" s="146">
        <v>0</v>
      </c>
      <c r="R35" s="147"/>
      <c r="S35" s="144">
        <v>0</v>
      </c>
      <c r="T35" s="146">
        <v>0</v>
      </c>
      <c r="U35" s="118"/>
      <c r="V35" s="134"/>
      <c r="W35" s="135"/>
      <c r="X35" s="135">
        <v>22.95</v>
      </c>
      <c r="Y35" s="288">
        <f>+X35</f>
        <v>22.95</v>
      </c>
      <c r="Z35" s="135">
        <v>24</v>
      </c>
      <c r="AA35" s="136"/>
      <c r="AB35" s="134"/>
      <c r="AC35" s="135"/>
      <c r="AD35" s="135">
        <v>7</v>
      </c>
      <c r="AE35" s="288">
        <f>+AD35</f>
        <v>7</v>
      </c>
      <c r="AF35" s="135">
        <v>15</v>
      </c>
      <c r="AG35" s="292">
        <f>+AF35*6</f>
        <v>90</v>
      </c>
    </row>
    <row r="36" spans="1:37" s="1" customFormat="1" ht="15.75">
      <c r="A36" s="193" t="s">
        <v>98</v>
      </c>
      <c r="B36" s="297" t="s">
        <v>99</v>
      </c>
      <c r="C36" s="143">
        <v>72.22</v>
      </c>
      <c r="D36" s="144">
        <v>67.02</v>
      </c>
      <c r="E36" s="145">
        <v>28.04</v>
      </c>
      <c r="F36" s="143">
        <v>237.59</v>
      </c>
      <c r="G36" s="144">
        <v>93.32</v>
      </c>
      <c r="H36" s="145">
        <v>32.272</v>
      </c>
      <c r="I36" s="143">
        <v>51.9</v>
      </c>
      <c r="J36" s="144">
        <v>17.12</v>
      </c>
      <c r="K36" s="146">
        <v>8.48</v>
      </c>
      <c r="L36" s="143">
        <v>15.48</v>
      </c>
      <c r="M36" s="144">
        <v>30.48</v>
      </c>
      <c r="N36" s="146">
        <v>4.74</v>
      </c>
      <c r="O36" s="143">
        <v>0</v>
      </c>
      <c r="P36" s="144">
        <v>0</v>
      </c>
      <c r="Q36" s="146">
        <v>0</v>
      </c>
      <c r="R36" s="147">
        <v>0</v>
      </c>
      <c r="S36" s="144">
        <v>0</v>
      </c>
      <c r="T36" s="146">
        <v>0</v>
      </c>
      <c r="U36" s="154"/>
      <c r="V36" s="134"/>
      <c r="W36" s="135"/>
      <c r="X36" s="135"/>
      <c r="Y36" s="135"/>
      <c r="Z36" s="135"/>
      <c r="AA36" s="136"/>
      <c r="AB36" s="134"/>
      <c r="AC36" s="135"/>
      <c r="AD36" s="135"/>
      <c r="AE36" s="135"/>
      <c r="AF36" s="135"/>
      <c r="AG36" s="136"/>
      <c r="AH36" s="25"/>
      <c r="AI36" s="25"/>
      <c r="AJ36" s="25"/>
      <c r="AK36" s="25"/>
    </row>
    <row r="37" spans="1:33" ht="15.75">
      <c r="A37" s="193" t="s">
        <v>100</v>
      </c>
      <c r="B37" s="297" t="s">
        <v>25</v>
      </c>
      <c r="C37" s="51">
        <v>163.46</v>
      </c>
      <c r="D37" s="139">
        <v>98.18</v>
      </c>
      <c r="E37" s="140">
        <v>33.902</v>
      </c>
      <c r="F37" s="51">
        <v>301.64</v>
      </c>
      <c r="G37" s="139">
        <v>124.2</v>
      </c>
      <c r="H37" s="140">
        <v>18.44</v>
      </c>
      <c r="I37" s="51">
        <v>43.04</v>
      </c>
      <c r="J37" s="139">
        <v>0</v>
      </c>
      <c r="K37" s="141">
        <v>3.32</v>
      </c>
      <c r="L37" s="51">
        <v>16.844</v>
      </c>
      <c r="M37" s="139">
        <v>29.54</v>
      </c>
      <c r="N37" s="141">
        <v>3.34</v>
      </c>
      <c r="O37" s="51">
        <v>0</v>
      </c>
      <c r="P37" s="139">
        <v>0</v>
      </c>
      <c r="Q37" s="141">
        <v>0</v>
      </c>
      <c r="R37" s="142">
        <v>0</v>
      </c>
      <c r="S37" s="139">
        <v>0</v>
      </c>
      <c r="T37" s="141">
        <v>0</v>
      </c>
      <c r="U37" s="118"/>
      <c r="V37" s="241">
        <v>56</v>
      </c>
      <c r="W37" s="288">
        <f>+V37*10</f>
        <v>560</v>
      </c>
      <c r="X37" s="242">
        <v>15</v>
      </c>
      <c r="Y37" s="288">
        <f>+X37</f>
        <v>15</v>
      </c>
      <c r="Z37" s="242">
        <v>0</v>
      </c>
      <c r="AA37" s="304">
        <f>+Z37*6</f>
        <v>0</v>
      </c>
      <c r="AB37" s="241">
        <v>56</v>
      </c>
      <c r="AC37" s="288">
        <f>+AB37*10</f>
        <v>560</v>
      </c>
      <c r="AD37" s="242">
        <v>15</v>
      </c>
      <c r="AE37" s="288">
        <f>+AD37</f>
        <v>15</v>
      </c>
      <c r="AF37" s="242">
        <v>0</v>
      </c>
      <c r="AG37" s="292">
        <f>+AF37*6</f>
        <v>0</v>
      </c>
    </row>
    <row r="38" spans="1:33" ht="15.75">
      <c r="A38" s="193" t="s">
        <v>101</v>
      </c>
      <c r="B38" s="297" t="s">
        <v>102</v>
      </c>
      <c r="C38" s="51">
        <v>247.21</v>
      </c>
      <c r="D38" s="139">
        <v>122.591</v>
      </c>
      <c r="E38" s="140">
        <v>24.678</v>
      </c>
      <c r="F38" s="51">
        <v>239.9</v>
      </c>
      <c r="G38" s="139"/>
      <c r="H38" s="140">
        <v>35.148</v>
      </c>
      <c r="I38" s="51">
        <v>42.36</v>
      </c>
      <c r="J38" s="139">
        <v>45.72</v>
      </c>
      <c r="K38" s="141">
        <v>21.924</v>
      </c>
      <c r="L38" s="51">
        <v>18.79</v>
      </c>
      <c r="M38" s="139">
        <v>19.869</v>
      </c>
      <c r="N38" s="141"/>
      <c r="O38" s="51"/>
      <c r="P38" s="139"/>
      <c r="Q38" s="141"/>
      <c r="R38" s="142"/>
      <c r="S38" s="139"/>
      <c r="T38" s="141"/>
      <c r="U38" s="118"/>
      <c r="V38" s="289">
        <f>+W38/10</f>
        <v>0</v>
      </c>
      <c r="W38" s="242">
        <v>0</v>
      </c>
      <c r="X38" s="288">
        <f>+Y38</f>
        <v>0</v>
      </c>
      <c r="Y38" s="242">
        <v>0</v>
      </c>
      <c r="Z38" s="242"/>
      <c r="AA38" s="243">
        <v>0</v>
      </c>
      <c r="AB38" s="289">
        <f>+AC38/10</f>
        <v>0</v>
      </c>
      <c r="AC38" s="242">
        <v>0</v>
      </c>
      <c r="AD38" s="288">
        <f>+AE38</f>
        <v>0</v>
      </c>
      <c r="AE38" s="242">
        <v>0</v>
      </c>
      <c r="AF38" s="242"/>
      <c r="AG38" s="243">
        <v>0</v>
      </c>
    </row>
    <row r="39" spans="1:33" ht="15.75">
      <c r="A39" s="193" t="s">
        <v>103</v>
      </c>
      <c r="B39" s="296" t="s">
        <v>104</v>
      </c>
      <c r="C39" s="155">
        <v>0.38</v>
      </c>
      <c r="D39" s="156">
        <v>0</v>
      </c>
      <c r="E39" s="157">
        <v>1.46</v>
      </c>
      <c r="F39" s="155">
        <v>20.64</v>
      </c>
      <c r="G39" s="156">
        <v>44.21</v>
      </c>
      <c r="H39" s="157">
        <v>9.39</v>
      </c>
      <c r="I39" s="155">
        <v>0.38</v>
      </c>
      <c r="J39" s="156"/>
      <c r="K39" s="158">
        <v>1.46</v>
      </c>
      <c r="L39" s="155">
        <v>0.29</v>
      </c>
      <c r="M39" s="156">
        <v>23.59</v>
      </c>
      <c r="N39" s="158">
        <v>12.04</v>
      </c>
      <c r="O39" s="155"/>
      <c r="P39" s="156"/>
      <c r="Q39" s="158"/>
      <c r="R39" s="159"/>
      <c r="S39" s="156"/>
      <c r="T39" s="158"/>
      <c r="U39" s="118"/>
      <c r="V39" s="289">
        <f>+W39/10</f>
        <v>1</v>
      </c>
      <c r="W39" s="242">
        <v>10</v>
      </c>
      <c r="X39" s="288">
        <f>+Y39</f>
        <v>30</v>
      </c>
      <c r="Y39" s="242">
        <v>30</v>
      </c>
      <c r="Z39" s="242"/>
      <c r="AA39" s="243"/>
      <c r="AB39" s="289">
        <f>+AC39/10</f>
        <v>2</v>
      </c>
      <c r="AC39" s="242">
        <v>20</v>
      </c>
      <c r="AD39" s="242"/>
      <c r="AE39" s="242"/>
      <c r="AF39" s="242"/>
      <c r="AG39" s="243"/>
    </row>
    <row r="40" spans="1:33" s="1" customFormat="1" ht="15.75">
      <c r="A40" s="193" t="s">
        <v>105</v>
      </c>
      <c r="B40" s="296" t="s">
        <v>106</v>
      </c>
      <c r="C40" s="155">
        <v>186</v>
      </c>
      <c r="D40" s="156">
        <v>231</v>
      </c>
      <c r="E40" s="157">
        <v>40</v>
      </c>
      <c r="F40" s="155">
        <v>382</v>
      </c>
      <c r="G40" s="156">
        <v>213</v>
      </c>
      <c r="H40" s="157">
        <v>85</v>
      </c>
      <c r="I40" s="155">
        <v>81</v>
      </c>
      <c r="J40" s="156">
        <v>51</v>
      </c>
      <c r="K40" s="158">
        <v>32</v>
      </c>
      <c r="L40" s="155">
        <v>22</v>
      </c>
      <c r="M40" s="156">
        <v>17</v>
      </c>
      <c r="N40" s="158">
        <v>0</v>
      </c>
      <c r="O40" s="155"/>
      <c r="P40" s="156"/>
      <c r="Q40" s="158"/>
      <c r="R40" s="159"/>
      <c r="S40" s="156"/>
      <c r="T40" s="158"/>
      <c r="U40" s="118"/>
      <c r="V40" s="241">
        <v>80</v>
      </c>
      <c r="W40" s="288">
        <f>+V40*10</f>
        <v>800</v>
      </c>
      <c r="X40" s="242">
        <v>20</v>
      </c>
      <c r="Y40" s="288">
        <f>+X40</f>
        <v>20</v>
      </c>
      <c r="Z40" s="242">
        <v>0</v>
      </c>
      <c r="AA40" s="304">
        <f>+Z40*6</f>
        <v>0</v>
      </c>
      <c r="AB40" s="241">
        <v>100</v>
      </c>
      <c r="AC40" s="288">
        <f>+AB40*10</f>
        <v>1000</v>
      </c>
      <c r="AD40" s="242">
        <v>0</v>
      </c>
      <c r="AE40" s="288">
        <f>+AD40</f>
        <v>0</v>
      </c>
      <c r="AF40" s="242">
        <v>0</v>
      </c>
      <c r="AG40" s="292">
        <f>+AF40*6</f>
        <v>0</v>
      </c>
    </row>
    <row r="41" spans="1:33" ht="15.75">
      <c r="A41" s="193" t="s">
        <v>107</v>
      </c>
      <c r="B41" s="297" t="s">
        <v>108</v>
      </c>
      <c r="C41" s="51">
        <v>238.5</v>
      </c>
      <c r="D41" s="139">
        <v>52</v>
      </c>
      <c r="E41" s="140">
        <v>168</v>
      </c>
      <c r="F41" s="51">
        <v>142</v>
      </c>
      <c r="G41" s="139">
        <v>137</v>
      </c>
      <c r="H41" s="140">
        <v>107</v>
      </c>
      <c r="I41" s="51">
        <v>0</v>
      </c>
      <c r="J41" s="139">
        <v>0</v>
      </c>
      <c r="K41" s="141">
        <v>47</v>
      </c>
      <c r="L41" s="51">
        <v>0</v>
      </c>
      <c r="M41" s="139">
        <v>0</v>
      </c>
      <c r="N41" s="141">
        <v>21</v>
      </c>
      <c r="O41" s="51">
        <v>0</v>
      </c>
      <c r="P41" s="139">
        <v>0</v>
      </c>
      <c r="Q41" s="141">
        <v>16.5</v>
      </c>
      <c r="R41" s="142">
        <v>0</v>
      </c>
      <c r="S41" s="139">
        <v>0</v>
      </c>
      <c r="T41" s="141">
        <v>0</v>
      </c>
      <c r="U41" s="118"/>
      <c r="V41" s="241">
        <v>0</v>
      </c>
      <c r="W41" s="242">
        <v>0</v>
      </c>
      <c r="X41" s="242">
        <v>0</v>
      </c>
      <c r="Y41" s="242">
        <v>0</v>
      </c>
      <c r="Z41" s="242">
        <v>0</v>
      </c>
      <c r="AA41" s="243">
        <v>0</v>
      </c>
      <c r="AB41" s="241">
        <v>0</v>
      </c>
      <c r="AC41" s="242">
        <v>0</v>
      </c>
      <c r="AD41" s="242">
        <v>0</v>
      </c>
      <c r="AE41" s="242">
        <v>0</v>
      </c>
      <c r="AF41" s="242">
        <v>0</v>
      </c>
      <c r="AG41" s="243">
        <v>0</v>
      </c>
    </row>
    <row r="42" spans="1:33" s="1" customFormat="1" ht="15.75">
      <c r="A42" s="193" t="s">
        <v>109</v>
      </c>
      <c r="B42" s="297" t="s">
        <v>110</v>
      </c>
      <c r="C42" s="51">
        <v>3104.54</v>
      </c>
      <c r="D42" s="139">
        <v>2319.01</v>
      </c>
      <c r="E42" s="140">
        <v>513.96</v>
      </c>
      <c r="F42" s="51">
        <v>7166.16</v>
      </c>
      <c r="G42" s="139">
        <v>2159.44</v>
      </c>
      <c r="H42" s="140">
        <v>1573.93</v>
      </c>
      <c r="I42" s="51">
        <v>1451.4</v>
      </c>
      <c r="J42" s="139">
        <v>511.68</v>
      </c>
      <c r="K42" s="141">
        <v>770.75</v>
      </c>
      <c r="L42" s="51">
        <v>477.3</v>
      </c>
      <c r="M42" s="139">
        <v>375.17</v>
      </c>
      <c r="N42" s="141">
        <v>26.03</v>
      </c>
      <c r="O42" s="51">
        <v>0</v>
      </c>
      <c r="P42" s="139">
        <v>0</v>
      </c>
      <c r="Q42" s="141">
        <v>0</v>
      </c>
      <c r="R42" s="142">
        <v>0</v>
      </c>
      <c r="S42" s="139">
        <v>0</v>
      </c>
      <c r="T42" s="141">
        <v>0</v>
      </c>
      <c r="U42" s="118"/>
      <c r="V42" s="241">
        <v>743.88</v>
      </c>
      <c r="W42" s="242">
        <v>3500</v>
      </c>
      <c r="X42" s="242">
        <v>250</v>
      </c>
      <c r="Y42" s="288">
        <f>+X42</f>
        <v>250</v>
      </c>
      <c r="Z42" s="242">
        <v>0</v>
      </c>
      <c r="AA42" s="304">
        <f>+Z42*6</f>
        <v>0</v>
      </c>
      <c r="AB42" s="241">
        <v>850</v>
      </c>
      <c r="AC42" s="242">
        <v>4000</v>
      </c>
      <c r="AD42" s="242">
        <v>100</v>
      </c>
      <c r="AE42" s="288">
        <f>+AD42</f>
        <v>100</v>
      </c>
      <c r="AF42" s="242">
        <v>0</v>
      </c>
      <c r="AG42" s="292">
        <f>+AF42*6</f>
        <v>0</v>
      </c>
    </row>
    <row r="43" spans="1:33" ht="15.75">
      <c r="A43" s="193" t="s">
        <v>111</v>
      </c>
      <c r="B43" s="297" t="s">
        <v>112</v>
      </c>
      <c r="C43" s="51">
        <v>34.4</v>
      </c>
      <c r="D43" s="139">
        <v>12</v>
      </c>
      <c r="E43" s="140">
        <v>29.06</v>
      </c>
      <c r="F43" s="51">
        <v>26.6</v>
      </c>
      <c r="G43" s="139">
        <v>24.92</v>
      </c>
      <c r="H43" s="140">
        <v>14.412</v>
      </c>
      <c r="I43" s="51">
        <v>11.36</v>
      </c>
      <c r="J43" s="139">
        <v>14.96</v>
      </c>
      <c r="K43" s="141">
        <v>30.12</v>
      </c>
      <c r="L43" s="51">
        <v>3.67</v>
      </c>
      <c r="M43" s="139">
        <v>6.134</v>
      </c>
      <c r="N43" s="141">
        <v>0</v>
      </c>
      <c r="O43" s="51">
        <v>0</v>
      </c>
      <c r="P43" s="139">
        <v>0</v>
      </c>
      <c r="Q43" s="141">
        <v>0</v>
      </c>
      <c r="R43" s="142">
        <v>0</v>
      </c>
      <c r="S43" s="139">
        <v>0</v>
      </c>
      <c r="T43" s="141">
        <v>0</v>
      </c>
      <c r="U43" s="118"/>
      <c r="V43" s="241">
        <v>55</v>
      </c>
      <c r="W43" s="242">
        <v>550</v>
      </c>
      <c r="X43" s="242">
        <v>0</v>
      </c>
      <c r="Y43" s="242">
        <v>0</v>
      </c>
      <c r="Z43" s="242">
        <v>0</v>
      </c>
      <c r="AA43" s="243">
        <v>0</v>
      </c>
      <c r="AB43" s="241">
        <v>45</v>
      </c>
      <c r="AC43" s="242">
        <v>450</v>
      </c>
      <c r="AD43" s="242">
        <v>0</v>
      </c>
      <c r="AE43" s="242">
        <v>0</v>
      </c>
      <c r="AF43" s="242">
        <v>0</v>
      </c>
      <c r="AG43" s="243">
        <v>0</v>
      </c>
    </row>
    <row r="44" spans="1:33" ht="15.75">
      <c r="A44" s="193" t="s">
        <v>113</v>
      </c>
      <c r="B44" s="297" t="s">
        <v>114</v>
      </c>
      <c r="C44" s="51">
        <v>219.24</v>
      </c>
      <c r="D44" s="139">
        <v>92.24</v>
      </c>
      <c r="E44" s="140">
        <v>13.454</v>
      </c>
      <c r="F44" s="51">
        <v>378.84</v>
      </c>
      <c r="G44" s="139">
        <v>174.36</v>
      </c>
      <c r="H44" s="140">
        <v>21.883</v>
      </c>
      <c r="I44" s="51">
        <v>90.64</v>
      </c>
      <c r="J44" s="139">
        <v>31.3</v>
      </c>
      <c r="K44" s="141">
        <v>15.72</v>
      </c>
      <c r="L44" s="51">
        <v>32.44</v>
      </c>
      <c r="M44" s="139">
        <v>35.08</v>
      </c>
      <c r="N44" s="141">
        <v>2.244</v>
      </c>
      <c r="O44" s="51">
        <v>0</v>
      </c>
      <c r="P44" s="139">
        <v>0</v>
      </c>
      <c r="Q44" s="141">
        <v>0</v>
      </c>
      <c r="R44" s="142">
        <v>0</v>
      </c>
      <c r="S44" s="139">
        <v>0</v>
      </c>
      <c r="T44" s="141">
        <v>0</v>
      </c>
      <c r="U44" s="118"/>
      <c r="V44" s="241">
        <v>36.5</v>
      </c>
      <c r="W44" s="288">
        <f>+V44*10</f>
        <v>365</v>
      </c>
      <c r="X44" s="242">
        <v>0</v>
      </c>
      <c r="Y44" s="288">
        <f>+X44</f>
        <v>0</v>
      </c>
      <c r="Z44" s="242">
        <v>0</v>
      </c>
      <c r="AA44" s="304">
        <f>+Z44*6</f>
        <v>0</v>
      </c>
      <c r="AB44" s="241">
        <v>48</v>
      </c>
      <c r="AC44" s="288">
        <f>+AB44*10</f>
        <v>480</v>
      </c>
      <c r="AD44" s="242">
        <v>0</v>
      </c>
      <c r="AE44" s="288">
        <f>+AD44</f>
        <v>0</v>
      </c>
      <c r="AF44" s="242">
        <v>0</v>
      </c>
      <c r="AG44" s="292">
        <f>+AF44*6</f>
        <v>0</v>
      </c>
    </row>
    <row r="45" spans="1:33" ht="15.75">
      <c r="A45" s="193" t="s">
        <v>115</v>
      </c>
      <c r="B45" s="297" t="s">
        <v>116</v>
      </c>
      <c r="C45" s="51">
        <v>582.317</v>
      </c>
      <c r="D45" s="139">
        <v>185.384</v>
      </c>
      <c r="E45" s="140">
        <v>128.833</v>
      </c>
      <c r="F45" s="51">
        <v>1074.68</v>
      </c>
      <c r="G45" s="139">
        <v>334.69</v>
      </c>
      <c r="H45" s="140">
        <v>201.272</v>
      </c>
      <c r="I45" s="51">
        <v>235.419</v>
      </c>
      <c r="J45" s="139">
        <v>85.384</v>
      </c>
      <c r="K45" s="141">
        <v>128.833</v>
      </c>
      <c r="L45" s="51">
        <v>73.262</v>
      </c>
      <c r="M45" s="139">
        <v>54.069</v>
      </c>
      <c r="N45" s="141">
        <v>10.287</v>
      </c>
      <c r="O45" s="51"/>
      <c r="P45" s="139"/>
      <c r="Q45" s="141"/>
      <c r="R45" s="142"/>
      <c r="S45" s="139"/>
      <c r="T45" s="141"/>
      <c r="U45" s="118"/>
      <c r="V45" s="241">
        <v>170.368</v>
      </c>
      <c r="W45" s="288">
        <f>+V45*10</f>
        <v>1703.6799999999998</v>
      </c>
      <c r="X45" s="242"/>
      <c r="Y45" s="242"/>
      <c r="Z45" s="242"/>
      <c r="AA45" s="243"/>
      <c r="AB45" s="241"/>
      <c r="AC45" s="242"/>
      <c r="AD45" s="242"/>
      <c r="AE45" s="242"/>
      <c r="AF45" s="242"/>
      <c r="AG45" s="243"/>
    </row>
    <row r="46" spans="1:33" s="1" customFormat="1" ht="15.75">
      <c r="A46" s="193" t="s">
        <v>117</v>
      </c>
      <c r="B46" s="299" t="s">
        <v>118</v>
      </c>
      <c r="C46" s="51">
        <v>144</v>
      </c>
      <c r="D46" s="139">
        <v>69.72</v>
      </c>
      <c r="E46" s="140">
        <v>90.781</v>
      </c>
      <c r="F46" s="51">
        <v>283.85</v>
      </c>
      <c r="G46" s="139">
        <v>98.73</v>
      </c>
      <c r="H46" s="140">
        <v>66.744</v>
      </c>
      <c r="I46" s="51">
        <v>56.06</v>
      </c>
      <c r="J46" s="139">
        <v>24.3</v>
      </c>
      <c r="K46" s="141">
        <v>29.458</v>
      </c>
      <c r="L46" s="51">
        <v>18.26</v>
      </c>
      <c r="M46" s="139">
        <v>47.62</v>
      </c>
      <c r="N46" s="141">
        <v>9.14</v>
      </c>
      <c r="O46" s="51">
        <v>125.74</v>
      </c>
      <c r="P46" s="139">
        <v>0</v>
      </c>
      <c r="Q46" s="141">
        <v>0</v>
      </c>
      <c r="R46" s="142">
        <v>0</v>
      </c>
      <c r="S46" s="139">
        <v>0</v>
      </c>
      <c r="T46" s="141">
        <v>0</v>
      </c>
      <c r="U46" s="118"/>
      <c r="V46" s="241">
        <v>30</v>
      </c>
      <c r="W46" s="288">
        <f>+V46*10</f>
        <v>300</v>
      </c>
      <c r="X46" s="242">
        <v>15</v>
      </c>
      <c r="Y46" s="288">
        <f>+X46</f>
        <v>15</v>
      </c>
      <c r="Z46" s="242">
        <v>4</v>
      </c>
      <c r="AA46" s="304">
        <f>+Z46*6</f>
        <v>24</v>
      </c>
      <c r="AB46" s="241">
        <v>15</v>
      </c>
      <c r="AC46" s="288">
        <f>+AB46*10</f>
        <v>150</v>
      </c>
      <c r="AD46" s="242">
        <v>15</v>
      </c>
      <c r="AE46" s="288">
        <f>+AD46</f>
        <v>15</v>
      </c>
      <c r="AF46" s="242">
        <v>0</v>
      </c>
      <c r="AG46" s="292">
        <f>+AF46*6</f>
        <v>0</v>
      </c>
    </row>
    <row r="47" spans="1:33" s="1" customFormat="1" ht="15.75">
      <c r="A47" s="193" t="s">
        <v>119</v>
      </c>
      <c r="B47" s="297" t="s">
        <v>28</v>
      </c>
      <c r="C47" s="143">
        <v>139.146</v>
      </c>
      <c r="D47" s="144">
        <v>84.82</v>
      </c>
      <c r="E47" s="145">
        <v>302.447</v>
      </c>
      <c r="F47" s="143">
        <v>377.19</v>
      </c>
      <c r="G47" s="144">
        <v>262.43</v>
      </c>
      <c r="H47" s="145">
        <v>210.693</v>
      </c>
      <c r="I47" s="143">
        <v>42.94</v>
      </c>
      <c r="J47" s="144">
        <v>57.6</v>
      </c>
      <c r="K47" s="146">
        <v>64.87</v>
      </c>
      <c r="L47" s="143">
        <v>25.02</v>
      </c>
      <c r="M47" s="144">
        <v>28.559</v>
      </c>
      <c r="N47" s="146">
        <v>0</v>
      </c>
      <c r="O47" s="143">
        <v>0</v>
      </c>
      <c r="P47" s="144">
        <v>0</v>
      </c>
      <c r="Q47" s="146">
        <v>0</v>
      </c>
      <c r="R47" s="147">
        <v>0</v>
      </c>
      <c r="S47" s="144">
        <v>0</v>
      </c>
      <c r="T47" s="146">
        <v>0</v>
      </c>
      <c r="U47" s="118"/>
      <c r="V47" s="134">
        <v>120</v>
      </c>
      <c r="W47" s="288">
        <f>+V47*10</f>
        <v>1200</v>
      </c>
      <c r="X47" s="135">
        <v>0</v>
      </c>
      <c r="Y47" s="288">
        <f>+X47</f>
        <v>0</v>
      </c>
      <c r="Z47" s="135">
        <v>0</v>
      </c>
      <c r="AA47" s="304">
        <f>+Z47*6</f>
        <v>0</v>
      </c>
      <c r="AB47" s="134">
        <v>155</v>
      </c>
      <c r="AC47" s="288">
        <f>+AB47*10</f>
        <v>1550</v>
      </c>
      <c r="AD47" s="135">
        <v>0</v>
      </c>
      <c r="AE47" s="288">
        <f>+AD47</f>
        <v>0</v>
      </c>
      <c r="AF47" s="135">
        <v>0</v>
      </c>
      <c r="AG47" s="292">
        <f>+AF47*6</f>
        <v>0</v>
      </c>
    </row>
    <row r="48" spans="1:33" s="1" customFormat="1" ht="15.75">
      <c r="A48" s="193" t="s">
        <v>120</v>
      </c>
      <c r="B48" s="297" t="s">
        <v>121</v>
      </c>
      <c r="C48" s="51">
        <v>50</v>
      </c>
      <c r="D48" s="139">
        <v>10</v>
      </c>
      <c r="E48" s="140"/>
      <c r="F48" s="51">
        <v>100</v>
      </c>
      <c r="G48" s="139"/>
      <c r="H48" s="140">
        <v>6</v>
      </c>
      <c r="I48" s="51"/>
      <c r="J48" s="139"/>
      <c r="K48" s="141"/>
      <c r="L48" s="51"/>
      <c r="M48" s="139"/>
      <c r="N48" s="141"/>
      <c r="O48" s="51"/>
      <c r="P48" s="139"/>
      <c r="Q48" s="141"/>
      <c r="R48" s="142"/>
      <c r="S48" s="139"/>
      <c r="T48" s="141"/>
      <c r="U48" s="118"/>
      <c r="V48" s="241"/>
      <c r="W48" s="242"/>
      <c r="X48" s="242"/>
      <c r="Y48" s="242"/>
      <c r="Z48" s="242"/>
      <c r="AA48" s="243"/>
      <c r="AB48" s="241"/>
      <c r="AC48" s="242"/>
      <c r="AD48" s="242"/>
      <c r="AE48" s="242"/>
      <c r="AF48" s="242"/>
      <c r="AG48" s="243"/>
    </row>
    <row r="49" spans="1:33" ht="15.75">
      <c r="A49" s="193" t="s">
        <v>124</v>
      </c>
      <c r="B49" s="297" t="s">
        <v>32</v>
      </c>
      <c r="C49" s="51">
        <v>454.78</v>
      </c>
      <c r="D49" s="139">
        <v>404.36</v>
      </c>
      <c r="E49" s="140">
        <v>131.669</v>
      </c>
      <c r="F49" s="51">
        <v>593.33</v>
      </c>
      <c r="G49" s="139">
        <v>323</v>
      </c>
      <c r="H49" s="140">
        <v>156.85</v>
      </c>
      <c r="I49" s="51">
        <v>51.8</v>
      </c>
      <c r="J49" s="139">
        <v>0</v>
      </c>
      <c r="K49" s="141">
        <v>41.633</v>
      </c>
      <c r="L49" s="51">
        <v>17.67</v>
      </c>
      <c r="M49" s="139">
        <v>177.88</v>
      </c>
      <c r="N49" s="141">
        <v>1.54</v>
      </c>
      <c r="O49" s="51">
        <v>0</v>
      </c>
      <c r="P49" s="139">
        <v>0</v>
      </c>
      <c r="Q49" s="141">
        <v>0</v>
      </c>
      <c r="R49" s="142">
        <v>0</v>
      </c>
      <c r="S49" s="139">
        <v>0</v>
      </c>
      <c r="T49" s="141">
        <v>0</v>
      </c>
      <c r="U49" s="160"/>
      <c r="V49" s="241">
        <v>220</v>
      </c>
      <c r="W49" s="288">
        <f>+V49*10</f>
        <v>2200</v>
      </c>
      <c r="X49" s="242">
        <v>75</v>
      </c>
      <c r="Y49" s="288">
        <f>+X49</f>
        <v>75</v>
      </c>
      <c r="Z49" s="242">
        <v>50</v>
      </c>
      <c r="AA49" s="304">
        <f>+Z49*6</f>
        <v>300</v>
      </c>
      <c r="AB49" s="241">
        <v>220</v>
      </c>
      <c r="AC49" s="288">
        <f>+AB49*10</f>
        <v>2200</v>
      </c>
      <c r="AD49" s="242">
        <v>75</v>
      </c>
      <c r="AE49" s="288">
        <f>+AD49</f>
        <v>75</v>
      </c>
      <c r="AF49" s="242">
        <v>50</v>
      </c>
      <c r="AG49" s="292">
        <f>+AF49*6</f>
        <v>300</v>
      </c>
    </row>
    <row r="50" spans="1:33" s="1" customFormat="1" ht="15">
      <c r="A50" s="193" t="s">
        <v>139</v>
      </c>
      <c r="B50" s="297" t="s">
        <v>137</v>
      </c>
      <c r="C50" s="143">
        <v>134.62</v>
      </c>
      <c r="D50" s="144">
        <v>78.37</v>
      </c>
      <c r="E50" s="145">
        <v>107.964</v>
      </c>
      <c r="F50" s="143">
        <v>291.09</v>
      </c>
      <c r="G50" s="144">
        <v>92.61</v>
      </c>
      <c r="H50" s="145">
        <v>103</v>
      </c>
      <c r="I50" s="143">
        <v>100.98</v>
      </c>
      <c r="J50" s="144">
        <v>27.11</v>
      </c>
      <c r="K50" s="146">
        <v>84.5</v>
      </c>
      <c r="L50" s="143">
        <v>13.1</v>
      </c>
      <c r="M50" s="144">
        <v>25.28</v>
      </c>
      <c r="N50" s="146">
        <v>8.5</v>
      </c>
      <c r="O50" s="143">
        <v>0</v>
      </c>
      <c r="P50" s="144">
        <v>0</v>
      </c>
      <c r="Q50" s="146">
        <v>0</v>
      </c>
      <c r="R50" s="147">
        <v>0</v>
      </c>
      <c r="S50" s="144">
        <v>0</v>
      </c>
      <c r="T50" s="146">
        <v>0</v>
      </c>
      <c r="U50" s="118"/>
      <c r="V50" s="126">
        <v>24</v>
      </c>
      <c r="W50" s="127">
        <v>120</v>
      </c>
      <c r="X50" s="127">
        <v>25</v>
      </c>
      <c r="Y50" s="127">
        <v>30</v>
      </c>
      <c r="Z50" s="127">
        <v>8</v>
      </c>
      <c r="AA50" s="128">
        <v>60</v>
      </c>
      <c r="AB50" s="126">
        <v>15</v>
      </c>
      <c r="AC50" s="127">
        <v>60</v>
      </c>
      <c r="AD50" s="127">
        <v>10</v>
      </c>
      <c r="AE50" s="127">
        <v>15</v>
      </c>
      <c r="AF50" s="127">
        <v>8</v>
      </c>
      <c r="AG50" s="128">
        <v>60</v>
      </c>
    </row>
    <row r="51" spans="1:33" ht="15">
      <c r="A51" s="193" t="s">
        <v>140</v>
      </c>
      <c r="B51" s="297" t="s">
        <v>138</v>
      </c>
      <c r="C51" s="51">
        <v>427</v>
      </c>
      <c r="D51" s="139">
        <v>114</v>
      </c>
      <c r="E51" s="140">
        <v>63</v>
      </c>
      <c r="F51" s="51">
        <v>614</v>
      </c>
      <c r="G51" s="139">
        <v>347</v>
      </c>
      <c r="H51" s="140">
        <v>229</v>
      </c>
      <c r="I51" s="51">
        <v>101</v>
      </c>
      <c r="J51" s="139">
        <v>12</v>
      </c>
      <c r="K51" s="141">
        <v>18</v>
      </c>
      <c r="L51" s="51">
        <v>0</v>
      </c>
      <c r="M51" s="139">
        <v>57</v>
      </c>
      <c r="N51" s="141">
        <v>2</v>
      </c>
      <c r="O51" s="51">
        <v>0</v>
      </c>
      <c r="P51" s="139">
        <v>0</v>
      </c>
      <c r="Q51" s="141">
        <v>0</v>
      </c>
      <c r="R51" s="142">
        <v>0</v>
      </c>
      <c r="S51" s="139">
        <v>0</v>
      </c>
      <c r="T51" s="141">
        <v>0</v>
      </c>
      <c r="U51" s="118"/>
      <c r="V51" s="126">
        <v>0</v>
      </c>
      <c r="W51" s="127">
        <v>0</v>
      </c>
      <c r="X51" s="127">
        <v>0</v>
      </c>
      <c r="Y51" s="127">
        <v>0</v>
      </c>
      <c r="Z51" s="127">
        <v>0</v>
      </c>
      <c r="AA51" s="128">
        <v>0</v>
      </c>
      <c r="AB51" s="126">
        <v>105</v>
      </c>
      <c r="AC51" s="127">
        <v>180</v>
      </c>
      <c r="AD51" s="127">
        <v>35</v>
      </c>
      <c r="AE51" s="127">
        <v>45</v>
      </c>
      <c r="AF51" s="127">
        <v>55</v>
      </c>
      <c r="AG51" s="128">
        <v>70</v>
      </c>
    </row>
    <row r="52" spans="1:33" ht="15.75">
      <c r="A52" s="193" t="s">
        <v>141</v>
      </c>
      <c r="B52" s="297" t="s">
        <v>142</v>
      </c>
      <c r="C52" s="51">
        <v>75.93</v>
      </c>
      <c r="D52" s="139">
        <v>26.82</v>
      </c>
      <c r="E52" s="140">
        <v>23.103</v>
      </c>
      <c r="F52" s="51">
        <v>145.86</v>
      </c>
      <c r="G52" s="139">
        <v>85.52</v>
      </c>
      <c r="H52" s="140">
        <v>40.68</v>
      </c>
      <c r="I52" s="51">
        <v>32.94</v>
      </c>
      <c r="J52" s="139">
        <v>32.66</v>
      </c>
      <c r="K52" s="141">
        <v>5.78</v>
      </c>
      <c r="L52" s="51">
        <v>5.81</v>
      </c>
      <c r="M52" s="139">
        <v>19.34</v>
      </c>
      <c r="N52" s="141">
        <v>0.916</v>
      </c>
      <c r="O52" s="51"/>
      <c r="P52" s="139"/>
      <c r="Q52" s="141"/>
      <c r="R52" s="142"/>
      <c r="S52" s="139"/>
      <c r="T52" s="141"/>
      <c r="U52" s="118"/>
      <c r="V52" s="126">
        <v>80</v>
      </c>
      <c r="W52" s="288">
        <f>+V52*10</f>
        <v>800</v>
      </c>
      <c r="X52" s="127">
        <v>15</v>
      </c>
      <c r="Y52" s="288">
        <f>+X52</f>
        <v>15</v>
      </c>
      <c r="Z52" s="127"/>
      <c r="AA52" s="128"/>
      <c r="AB52" s="126">
        <v>80</v>
      </c>
      <c r="AC52" s="288">
        <f>+AB52*10</f>
        <v>800</v>
      </c>
      <c r="AD52" s="127">
        <v>15</v>
      </c>
      <c r="AE52" s="288">
        <f>+AD52</f>
        <v>15</v>
      </c>
      <c r="AF52" s="127"/>
      <c r="AG52" s="128"/>
    </row>
    <row r="53" spans="1:33" ht="15.75">
      <c r="A53" s="193" t="s">
        <v>143</v>
      </c>
      <c r="B53" s="297" t="s">
        <v>144</v>
      </c>
      <c r="C53" s="51">
        <v>1789.38</v>
      </c>
      <c r="D53" s="139">
        <v>223.3</v>
      </c>
      <c r="E53" s="140">
        <v>92.42</v>
      </c>
      <c r="F53" s="51">
        <v>2751.34</v>
      </c>
      <c r="G53" s="139">
        <v>357.85</v>
      </c>
      <c r="H53" s="140">
        <v>131.38</v>
      </c>
      <c r="I53" s="51">
        <v>533.6</v>
      </c>
      <c r="J53" s="139">
        <v>73.29</v>
      </c>
      <c r="K53" s="141">
        <v>28.87</v>
      </c>
      <c r="L53" s="51">
        <v>205.64</v>
      </c>
      <c r="M53" s="139">
        <v>45</v>
      </c>
      <c r="N53" s="141">
        <v>4.98</v>
      </c>
      <c r="O53" s="51"/>
      <c r="P53" s="139"/>
      <c r="Q53" s="141"/>
      <c r="R53" s="142"/>
      <c r="S53" s="139"/>
      <c r="T53" s="141"/>
      <c r="U53" s="118"/>
      <c r="V53" s="126">
        <v>123.86</v>
      </c>
      <c r="W53" s="288">
        <f>+V53*10</f>
        <v>1238.6</v>
      </c>
      <c r="X53" s="127">
        <v>19.66</v>
      </c>
      <c r="Y53" s="288">
        <f>+X53</f>
        <v>19.66</v>
      </c>
      <c r="Z53" s="127">
        <v>5.94</v>
      </c>
      <c r="AA53" s="304">
        <f>+Z53*6</f>
        <v>35.64</v>
      </c>
      <c r="AB53" s="126"/>
      <c r="AC53" s="127"/>
      <c r="AD53" s="127"/>
      <c r="AE53" s="127"/>
      <c r="AF53" s="127"/>
      <c r="AG53" s="128"/>
    </row>
    <row r="54" spans="1:33" ht="15.75">
      <c r="A54" s="193" t="s">
        <v>145</v>
      </c>
      <c r="B54" s="308" t="s">
        <v>146</v>
      </c>
      <c r="C54" s="306">
        <v>120.046</v>
      </c>
      <c r="D54" s="305">
        <v>46.215</v>
      </c>
      <c r="E54" s="307">
        <v>25.286</v>
      </c>
      <c r="F54" s="306">
        <v>250.234</v>
      </c>
      <c r="G54" s="305">
        <v>102.025</v>
      </c>
      <c r="H54" s="307">
        <v>55.269</v>
      </c>
      <c r="I54" s="306">
        <v>51.71</v>
      </c>
      <c r="J54" s="305">
        <v>17.9</v>
      </c>
      <c r="K54" s="307">
        <v>10.9</v>
      </c>
      <c r="L54" s="306">
        <v>17.17</v>
      </c>
      <c r="M54" s="305">
        <v>11.28</v>
      </c>
      <c r="N54" s="307">
        <v>9.32</v>
      </c>
      <c r="O54" s="306">
        <v>0</v>
      </c>
      <c r="P54" s="305">
        <v>0</v>
      </c>
      <c r="Q54" s="307">
        <v>0</v>
      </c>
      <c r="R54" s="306">
        <v>0</v>
      </c>
      <c r="S54" s="305">
        <v>0</v>
      </c>
      <c r="T54" s="307">
        <v>0</v>
      </c>
      <c r="U54" s="1"/>
      <c r="V54" s="306">
        <v>71.09</v>
      </c>
      <c r="W54" s="288">
        <f>+V54*10</f>
        <v>710.9000000000001</v>
      </c>
      <c r="X54" s="305"/>
      <c r="Y54" s="305"/>
      <c r="Z54" s="305"/>
      <c r="AA54" s="307"/>
      <c r="AB54" s="306">
        <v>91.09</v>
      </c>
      <c r="AC54" s="288">
        <f>+AB54*10</f>
        <v>910.9000000000001</v>
      </c>
      <c r="AD54" s="305">
        <v>0</v>
      </c>
      <c r="AE54" s="305">
        <v>0</v>
      </c>
      <c r="AF54" s="305">
        <v>0</v>
      </c>
      <c r="AG54" s="307">
        <v>0</v>
      </c>
    </row>
    <row r="55" spans="1:33" ht="15">
      <c r="A55" s="193" t="s">
        <v>147</v>
      </c>
      <c r="B55" s="308" t="s">
        <v>148</v>
      </c>
      <c r="C55" s="306">
        <v>64.492</v>
      </c>
      <c r="D55" s="305">
        <v>26.29</v>
      </c>
      <c r="E55" s="307">
        <v>19.882</v>
      </c>
      <c r="F55" s="306">
        <v>124.18</v>
      </c>
      <c r="G55" s="305">
        <v>47.24</v>
      </c>
      <c r="H55" s="307">
        <v>25.729</v>
      </c>
      <c r="I55" s="306">
        <v>39.657</v>
      </c>
      <c r="J55" s="305">
        <v>5.443</v>
      </c>
      <c r="K55" s="307">
        <v>0.8</v>
      </c>
      <c r="L55" s="306">
        <v>3.591</v>
      </c>
      <c r="M55" s="305">
        <v>11.727</v>
      </c>
      <c r="N55" s="307">
        <v>0.026</v>
      </c>
      <c r="O55" s="306">
        <v>0</v>
      </c>
      <c r="P55" s="305">
        <v>0</v>
      </c>
      <c r="Q55" s="307">
        <v>0</v>
      </c>
      <c r="R55" s="306">
        <v>0</v>
      </c>
      <c r="S55" s="305">
        <v>0</v>
      </c>
      <c r="T55" s="307">
        <v>0</v>
      </c>
      <c r="U55" s="1"/>
      <c r="V55" s="306">
        <v>2.5</v>
      </c>
      <c r="W55" s="305">
        <v>18</v>
      </c>
      <c r="X55" s="305">
        <v>3.5</v>
      </c>
      <c r="Y55" s="305">
        <v>10</v>
      </c>
      <c r="Z55" s="305">
        <v>2</v>
      </c>
      <c r="AA55" s="307">
        <v>15</v>
      </c>
      <c r="AB55" s="306"/>
      <c r="AC55" s="305"/>
      <c r="AD55" s="305"/>
      <c r="AE55" s="305"/>
      <c r="AF55" s="305"/>
      <c r="AG55" s="307"/>
    </row>
    <row r="56" spans="1:33" s="1" customFormat="1" ht="15.75">
      <c r="A56" s="193" t="s">
        <v>149</v>
      </c>
      <c r="B56" s="296" t="s">
        <v>150</v>
      </c>
      <c r="C56" s="51">
        <v>364.91</v>
      </c>
      <c r="D56" s="139">
        <v>191.064</v>
      </c>
      <c r="E56" s="140">
        <v>165.87</v>
      </c>
      <c r="F56" s="51">
        <v>770.77</v>
      </c>
      <c r="G56" s="139">
        <v>392.88</v>
      </c>
      <c r="H56" s="140">
        <v>165.87</v>
      </c>
      <c r="I56" s="51">
        <v>165.31</v>
      </c>
      <c r="J56" s="139">
        <v>50.398</v>
      </c>
      <c r="K56" s="141">
        <v>25.414</v>
      </c>
      <c r="L56" s="51">
        <v>64.22</v>
      </c>
      <c r="M56" s="139">
        <v>84.458</v>
      </c>
      <c r="N56" s="141">
        <v>500</v>
      </c>
      <c r="O56" s="51"/>
      <c r="P56" s="139"/>
      <c r="Q56" s="141"/>
      <c r="R56" s="142"/>
      <c r="S56" s="139"/>
      <c r="T56" s="141"/>
      <c r="U56" s="118"/>
      <c r="V56" s="241">
        <v>153.46</v>
      </c>
      <c r="W56" s="288">
        <f>+V56*10</f>
        <v>1534.6000000000001</v>
      </c>
      <c r="X56" s="242">
        <v>13.62</v>
      </c>
      <c r="Y56" s="288">
        <f>+X56</f>
        <v>13.62</v>
      </c>
      <c r="Z56" s="242"/>
      <c r="AA56" s="243"/>
      <c r="AB56" s="241"/>
      <c r="AC56" s="242"/>
      <c r="AD56" s="242"/>
      <c r="AE56" s="242"/>
      <c r="AF56" s="242"/>
      <c r="AG56" s="243"/>
    </row>
    <row r="57" spans="1:33" ht="15">
      <c r="A57" s="193" t="s">
        <v>152</v>
      </c>
      <c r="B57" s="297" t="s">
        <v>151</v>
      </c>
      <c r="C57" s="51">
        <v>271.622</v>
      </c>
      <c r="D57" s="139">
        <v>115.207</v>
      </c>
      <c r="E57" s="140">
        <v>182.614</v>
      </c>
      <c r="F57" s="51">
        <v>331.22</v>
      </c>
      <c r="G57" s="139">
        <v>230.72</v>
      </c>
      <c r="H57" s="140">
        <v>285.818</v>
      </c>
      <c r="I57" s="51">
        <v>138.151</v>
      </c>
      <c r="J57" s="139">
        <v>10.047</v>
      </c>
      <c r="K57" s="141">
        <v>8.348</v>
      </c>
      <c r="L57" s="51">
        <v>51.464</v>
      </c>
      <c r="M57" s="139">
        <v>32.076</v>
      </c>
      <c r="N57" s="141">
        <v>14.386</v>
      </c>
      <c r="O57" s="51">
        <v>0</v>
      </c>
      <c r="P57" s="139">
        <v>0</v>
      </c>
      <c r="Q57" s="141">
        <v>0</v>
      </c>
      <c r="R57" s="142">
        <v>0</v>
      </c>
      <c r="S57" s="139">
        <v>0</v>
      </c>
      <c r="T57" s="141">
        <v>0</v>
      </c>
      <c r="U57" s="160"/>
      <c r="V57" s="126">
        <v>0</v>
      </c>
      <c r="W57" s="127">
        <v>0</v>
      </c>
      <c r="X57" s="127">
        <v>0</v>
      </c>
      <c r="Y57" s="127">
        <v>0</v>
      </c>
      <c r="Z57" s="127">
        <v>0</v>
      </c>
      <c r="AA57" s="128">
        <v>0</v>
      </c>
      <c r="AB57" s="126">
        <v>0</v>
      </c>
      <c r="AC57" s="127">
        <v>0</v>
      </c>
      <c r="AD57" s="127">
        <v>0</v>
      </c>
      <c r="AE57" s="127">
        <v>0</v>
      </c>
      <c r="AF57" s="127">
        <v>0</v>
      </c>
      <c r="AG57" s="128">
        <v>0</v>
      </c>
    </row>
    <row r="58" spans="1:33" ht="15.75">
      <c r="A58" s="206" t="s">
        <v>153</v>
      </c>
      <c r="B58" s="300" t="s">
        <v>154</v>
      </c>
      <c r="C58" s="161"/>
      <c r="D58" s="162"/>
      <c r="E58" s="163"/>
      <c r="F58" s="161"/>
      <c r="G58" s="162"/>
      <c r="H58" s="163"/>
      <c r="I58" s="161"/>
      <c r="J58" s="162"/>
      <c r="K58" s="164"/>
      <c r="L58" s="161"/>
      <c r="M58" s="162"/>
      <c r="N58" s="164"/>
      <c r="O58" s="161"/>
      <c r="P58" s="162"/>
      <c r="Q58" s="164"/>
      <c r="R58" s="165"/>
      <c r="S58" s="162"/>
      <c r="T58" s="164"/>
      <c r="U58" s="160"/>
      <c r="V58" s="126">
        <v>0</v>
      </c>
      <c r="W58" s="127"/>
      <c r="X58" s="127">
        <v>0</v>
      </c>
      <c r="Y58" s="127"/>
      <c r="Z58" s="127">
        <v>0</v>
      </c>
      <c r="AA58" s="128"/>
      <c r="AB58" s="126">
        <v>84</v>
      </c>
      <c r="AC58" s="288">
        <f>+AB58*10</f>
        <v>840</v>
      </c>
      <c r="AD58" s="127">
        <v>35</v>
      </c>
      <c r="AE58" s="288">
        <f>+AD58</f>
        <v>35</v>
      </c>
      <c r="AF58" s="127">
        <v>85</v>
      </c>
      <c r="AG58" s="292">
        <f>+AF58*6</f>
        <v>510</v>
      </c>
    </row>
    <row r="59" spans="1:33" ht="15">
      <c r="A59" s="206" t="s">
        <v>156</v>
      </c>
      <c r="B59" s="300" t="s">
        <v>157</v>
      </c>
      <c r="C59" s="207">
        <v>500.19</v>
      </c>
      <c r="D59" s="208">
        <v>1261.95</v>
      </c>
      <c r="E59" s="322">
        <v>354.1</v>
      </c>
      <c r="F59" s="323">
        <v>1348.34</v>
      </c>
      <c r="G59" s="324">
        <v>583.28</v>
      </c>
      <c r="H59" s="322">
        <v>510.48</v>
      </c>
      <c r="I59" s="323">
        <v>1060.9</v>
      </c>
      <c r="J59" s="324">
        <v>84.5</v>
      </c>
      <c r="K59" s="325">
        <v>97.65</v>
      </c>
      <c r="L59" s="323">
        <v>60.66</v>
      </c>
      <c r="M59" s="324">
        <v>113.248</v>
      </c>
      <c r="N59" s="325">
        <v>43.44</v>
      </c>
      <c r="O59" s="207">
        <v>0</v>
      </c>
      <c r="P59" s="208">
        <v>0</v>
      </c>
      <c r="Q59" s="209">
        <v>0</v>
      </c>
      <c r="R59" s="326">
        <v>0</v>
      </c>
      <c r="S59" s="208">
        <v>0</v>
      </c>
      <c r="T59" s="209">
        <v>0</v>
      </c>
      <c r="U59" s="160"/>
      <c r="V59" s="329">
        <f>+W59/10</f>
        <v>7.5</v>
      </c>
      <c r="W59" s="327">
        <v>75</v>
      </c>
      <c r="X59" s="330">
        <f>+Y59</f>
        <v>60</v>
      </c>
      <c r="Y59" s="327">
        <v>60</v>
      </c>
      <c r="Z59" s="330">
        <f>+AA59/6</f>
        <v>4.166666666666667</v>
      </c>
      <c r="AA59" s="328">
        <v>25</v>
      </c>
      <c r="AB59" s="329">
        <f>+AC59/10</f>
        <v>0</v>
      </c>
      <c r="AC59" s="327">
        <v>0</v>
      </c>
      <c r="AD59" s="330">
        <f>+AE59</f>
        <v>50</v>
      </c>
      <c r="AE59" s="327">
        <v>50</v>
      </c>
      <c r="AF59" s="330">
        <f>+AG59/6</f>
        <v>0.8333333333333334</v>
      </c>
      <c r="AG59" s="328">
        <v>5</v>
      </c>
    </row>
    <row r="60" spans="1:33" ht="15">
      <c r="A60" s="206"/>
      <c r="B60" s="300"/>
      <c r="C60" s="161"/>
      <c r="D60" s="162"/>
      <c r="E60" s="163"/>
      <c r="F60" s="161"/>
      <c r="G60" s="162"/>
      <c r="H60" s="163"/>
      <c r="I60" s="161"/>
      <c r="J60" s="162"/>
      <c r="K60" s="164"/>
      <c r="L60" s="161"/>
      <c r="M60" s="162"/>
      <c r="N60" s="164"/>
      <c r="O60" s="161"/>
      <c r="P60" s="162"/>
      <c r="Q60" s="164"/>
      <c r="R60" s="165"/>
      <c r="S60" s="162"/>
      <c r="T60" s="164"/>
      <c r="U60" s="160"/>
      <c r="V60" s="126"/>
      <c r="W60" s="127"/>
      <c r="X60" s="127"/>
      <c r="Y60" s="127"/>
      <c r="Z60" s="127"/>
      <c r="AA60" s="128"/>
      <c r="AB60" s="126"/>
      <c r="AC60" s="127"/>
      <c r="AD60" s="127"/>
      <c r="AE60" s="127"/>
      <c r="AF60" s="127"/>
      <c r="AG60" s="128"/>
    </row>
    <row r="61" spans="1:33" ht="15">
      <c r="A61" s="206"/>
      <c r="B61" s="300"/>
      <c r="C61" s="161"/>
      <c r="D61" s="162"/>
      <c r="E61" s="163"/>
      <c r="F61" s="161"/>
      <c r="G61" s="162"/>
      <c r="H61" s="163"/>
      <c r="I61" s="161"/>
      <c r="J61" s="162"/>
      <c r="K61" s="164"/>
      <c r="L61" s="161"/>
      <c r="M61" s="162"/>
      <c r="N61" s="164"/>
      <c r="O61" s="161"/>
      <c r="P61" s="162"/>
      <c r="Q61" s="164"/>
      <c r="R61" s="165"/>
      <c r="S61" s="162"/>
      <c r="T61" s="164"/>
      <c r="U61" s="160"/>
      <c r="V61" s="126"/>
      <c r="W61" s="127"/>
      <c r="X61" s="127"/>
      <c r="Y61" s="127"/>
      <c r="Z61" s="127"/>
      <c r="AA61" s="128"/>
      <c r="AB61" s="126"/>
      <c r="AC61" s="127"/>
      <c r="AD61" s="127"/>
      <c r="AE61" s="127"/>
      <c r="AF61" s="127"/>
      <c r="AG61" s="128"/>
    </row>
    <row r="62" spans="1:33" ht="15">
      <c r="A62" s="206"/>
      <c r="B62" s="300"/>
      <c r="C62" s="161"/>
      <c r="D62" s="162"/>
      <c r="E62" s="163"/>
      <c r="F62" s="161"/>
      <c r="G62" s="162"/>
      <c r="H62" s="163"/>
      <c r="I62" s="161"/>
      <c r="J62" s="162"/>
      <c r="K62" s="164"/>
      <c r="L62" s="161"/>
      <c r="M62" s="162"/>
      <c r="N62" s="164"/>
      <c r="O62" s="161"/>
      <c r="P62" s="162"/>
      <c r="Q62" s="164"/>
      <c r="R62" s="165"/>
      <c r="S62" s="162"/>
      <c r="T62" s="164"/>
      <c r="U62" s="160"/>
      <c r="V62" s="126"/>
      <c r="W62" s="127"/>
      <c r="X62" s="127"/>
      <c r="Y62" s="127"/>
      <c r="Z62" s="127"/>
      <c r="AA62" s="128"/>
      <c r="AB62" s="126"/>
      <c r="AC62" s="127"/>
      <c r="AD62" s="127"/>
      <c r="AE62" s="127"/>
      <c r="AF62" s="127"/>
      <c r="AG62" s="128"/>
    </row>
    <row r="63" spans="1:33" s="1" customFormat="1" ht="15.75" thickBot="1">
      <c r="A63" s="206"/>
      <c r="B63" s="301"/>
      <c r="C63" s="161"/>
      <c r="D63" s="162"/>
      <c r="E63" s="163"/>
      <c r="F63" s="161"/>
      <c r="G63" s="162"/>
      <c r="H63" s="163"/>
      <c r="I63" s="161"/>
      <c r="J63" s="162"/>
      <c r="K63" s="164"/>
      <c r="L63" s="161"/>
      <c r="M63" s="162"/>
      <c r="N63" s="164"/>
      <c r="O63" s="161"/>
      <c r="P63" s="162"/>
      <c r="Q63" s="164"/>
      <c r="R63" s="165"/>
      <c r="S63" s="162"/>
      <c r="T63" s="164"/>
      <c r="U63" s="118"/>
      <c r="V63" s="126"/>
      <c r="W63" s="127"/>
      <c r="X63" s="127"/>
      <c r="Y63" s="127"/>
      <c r="Z63" s="127"/>
      <c r="AA63" s="128"/>
      <c r="AB63" s="126"/>
      <c r="AC63" s="127"/>
      <c r="AD63" s="127"/>
      <c r="AE63" s="127"/>
      <c r="AF63" s="127"/>
      <c r="AG63" s="128"/>
    </row>
    <row r="64" spans="1:33" s="1" customFormat="1" ht="15.75" thickBot="1">
      <c r="A64" s="213"/>
      <c r="B64" s="302" t="s">
        <v>24</v>
      </c>
      <c r="C64" s="166"/>
      <c r="D64" s="167"/>
      <c r="E64" s="168"/>
      <c r="F64" s="166"/>
      <c r="G64" s="167"/>
      <c r="H64" s="168"/>
      <c r="I64" s="166"/>
      <c r="J64" s="167"/>
      <c r="K64" s="169"/>
      <c r="L64" s="166"/>
      <c r="M64" s="167"/>
      <c r="N64" s="169"/>
      <c r="O64" s="166"/>
      <c r="P64" s="167"/>
      <c r="Q64" s="169"/>
      <c r="R64" s="170"/>
      <c r="S64" s="167"/>
      <c r="T64" s="169"/>
      <c r="U64" s="118"/>
      <c r="V64" s="171"/>
      <c r="W64" s="172"/>
      <c r="X64" s="172"/>
      <c r="Y64" s="172"/>
      <c r="Z64" s="172"/>
      <c r="AA64" s="173"/>
      <c r="AB64" s="171"/>
      <c r="AC64" s="172"/>
      <c r="AD64" s="172"/>
      <c r="AE64" s="172"/>
      <c r="AF64" s="172"/>
      <c r="AG64" s="173"/>
    </row>
    <row r="65" spans="1:33" s="1" customFormat="1" ht="15.75" thickBot="1">
      <c r="A65" s="174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</row>
    <row r="66" spans="1:33" s="1" customFormat="1" ht="19.5" thickBot="1">
      <c r="A66" s="174"/>
      <c r="B66" s="176" t="s">
        <v>33</v>
      </c>
      <c r="C66" s="229">
        <f aca="true" t="shared" si="0" ref="C66:T66">SUM(C8:C63)</f>
        <v>16857.119000000002</v>
      </c>
      <c r="D66" s="227">
        <f t="shared" si="0"/>
        <v>9068.674</v>
      </c>
      <c r="E66" s="234">
        <f t="shared" si="0"/>
        <v>4472.003000000001</v>
      </c>
      <c r="F66" s="229">
        <f t="shared" si="0"/>
        <v>28998.94</v>
      </c>
      <c r="G66" s="227">
        <f t="shared" si="0"/>
        <v>9277.336</v>
      </c>
      <c r="H66" s="234">
        <f t="shared" si="0"/>
        <v>5332.465</v>
      </c>
      <c r="I66" s="229">
        <f t="shared" si="0"/>
        <v>7600.717000000001</v>
      </c>
      <c r="J66" s="227">
        <f t="shared" si="0"/>
        <v>2581.6320000000005</v>
      </c>
      <c r="K66" s="234">
        <f t="shared" si="0"/>
        <v>2127.571</v>
      </c>
      <c r="L66" s="229">
        <f t="shared" si="0"/>
        <v>1633.7350000000001</v>
      </c>
      <c r="M66" s="227">
        <f t="shared" si="0"/>
        <v>2833.8660000000004</v>
      </c>
      <c r="N66" s="234">
        <f t="shared" si="0"/>
        <v>999.327</v>
      </c>
      <c r="O66" s="229">
        <f t="shared" si="0"/>
        <v>125.74</v>
      </c>
      <c r="P66" s="227">
        <f t="shared" si="0"/>
        <v>0</v>
      </c>
      <c r="Q66" s="234">
        <f t="shared" si="0"/>
        <v>48.64</v>
      </c>
      <c r="R66" s="229">
        <f t="shared" si="0"/>
        <v>0</v>
      </c>
      <c r="S66" s="227">
        <f t="shared" si="0"/>
        <v>0</v>
      </c>
      <c r="T66" s="234">
        <f t="shared" si="0"/>
        <v>0</v>
      </c>
      <c r="U66" s="160"/>
      <c r="V66" s="230">
        <f aca="true" t="shared" si="1" ref="V66:AG66">SUM(V8:V64)</f>
        <v>3611.938</v>
      </c>
      <c r="W66" s="231">
        <f t="shared" si="1"/>
        <v>26606.18</v>
      </c>
      <c r="X66" s="232">
        <f t="shared" si="1"/>
        <v>671.37</v>
      </c>
      <c r="Y66" s="233">
        <f t="shared" si="1"/>
        <v>747.29</v>
      </c>
      <c r="Z66" s="235">
        <f t="shared" si="1"/>
        <v>148.62666666666664</v>
      </c>
      <c r="AA66" s="236">
        <f t="shared" si="1"/>
        <v>754.4599999999999</v>
      </c>
      <c r="AB66" s="230">
        <f t="shared" si="1"/>
        <v>3847.19</v>
      </c>
      <c r="AC66" s="233">
        <f>SUM(AC8:AC64)</f>
        <v>25999.9</v>
      </c>
      <c r="AD66" s="232">
        <f t="shared" si="1"/>
        <v>459.5</v>
      </c>
      <c r="AE66" s="233">
        <f t="shared" si="1"/>
        <v>480</v>
      </c>
      <c r="AF66" s="235">
        <f t="shared" si="1"/>
        <v>315.1333333333333</v>
      </c>
      <c r="AG66" s="236">
        <f t="shared" si="1"/>
        <v>1600</v>
      </c>
    </row>
    <row r="67" spans="1:33" s="1" customFormat="1" ht="15">
      <c r="A67" s="174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</row>
    <row r="68" spans="1:33" s="1" customFormat="1" ht="15">
      <c r="A68" s="174" t="s">
        <v>130</v>
      </c>
      <c r="B68" s="160" t="s">
        <v>131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</row>
    <row r="69" spans="1:33" s="1" customFormat="1" ht="17.25">
      <c r="A69" s="174"/>
      <c r="B69" t="s">
        <v>134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</row>
    <row r="70" spans="1:33" s="1" customFormat="1" ht="17.25">
      <c r="A70" s="174"/>
      <c r="B70" t="s">
        <v>135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</row>
    <row r="71" spans="1:33" s="1" customFormat="1" ht="17.25">
      <c r="A71" s="174"/>
      <c r="B71" t="s">
        <v>136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</row>
    <row r="72" spans="1:33" s="1" customFormat="1" ht="15">
      <c r="A72" s="174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</row>
    <row r="73" spans="1:33" s="1" customFormat="1" ht="15">
      <c r="A73" s="174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</row>
    <row r="74" spans="1:33" s="1" customFormat="1" ht="15">
      <c r="A74" s="174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</row>
    <row r="75" spans="1:33" s="1" customFormat="1" ht="15">
      <c r="A75" s="174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</row>
    <row r="76" spans="1:33" s="1" customFormat="1" ht="15">
      <c r="A76" s="174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</row>
    <row r="77" spans="1:33" s="1" customFormat="1" ht="15">
      <c r="A77" s="174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</row>
    <row r="78" spans="1:33" s="1" customFormat="1" ht="15">
      <c r="A78" s="174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</row>
    <row r="79" spans="1:33" s="1" customFormat="1" ht="15">
      <c r="A79" s="174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</row>
    <row r="80" spans="1:33" s="1" customFormat="1" ht="15">
      <c r="A80" s="174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</row>
    <row r="81" spans="1:33" s="1" customFormat="1" ht="15">
      <c r="A81" s="174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</row>
    <row r="82" spans="1:33" s="1" customFormat="1" ht="15">
      <c r="A82" s="174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</row>
    <row r="83" spans="1:33" s="1" customFormat="1" ht="15">
      <c r="A83" s="174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</row>
    <row r="84" spans="1:33" s="1" customFormat="1" ht="15">
      <c r="A84" s="174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</row>
    <row r="85" spans="1:33" s="1" customFormat="1" ht="15">
      <c r="A85" s="174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</row>
    <row r="86" spans="1:33" s="1" customFormat="1" ht="15">
      <c r="A86" s="174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</row>
    <row r="87" spans="1:33" s="1" customFormat="1" ht="15">
      <c r="A87" s="174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</row>
    <row r="88" spans="1:33" s="1" customFormat="1" ht="15">
      <c r="A88" s="174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</row>
    <row r="89" spans="1:33" s="1" customFormat="1" ht="15">
      <c r="A89" s="174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</row>
    <row r="90" spans="1:33" s="1" customFormat="1" ht="15">
      <c r="A90" s="174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</row>
    <row r="91" spans="1:33" s="1" customFormat="1" ht="15">
      <c r="A91" s="174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</row>
  </sheetData>
  <sheetProtection/>
  <mergeCells count="21">
    <mergeCell ref="B5:B6"/>
    <mergeCell ref="AD6:AE6"/>
    <mergeCell ref="C4:E4"/>
    <mergeCell ref="F4:H4"/>
    <mergeCell ref="R4:T4"/>
    <mergeCell ref="X6:Y6"/>
    <mergeCell ref="Z6:AA6"/>
    <mergeCell ref="Z5:AA5"/>
    <mergeCell ref="AB6:AC6"/>
    <mergeCell ref="X5:Y5"/>
    <mergeCell ref="I4:K4"/>
    <mergeCell ref="AD5:AE5"/>
    <mergeCell ref="L4:N4"/>
    <mergeCell ref="AF5:AG5"/>
    <mergeCell ref="V4:AA4"/>
    <mergeCell ref="V5:W5"/>
    <mergeCell ref="V6:W6"/>
    <mergeCell ref="AB4:AG4"/>
    <mergeCell ref="O4:Q4"/>
    <mergeCell ref="AB5:AC5"/>
    <mergeCell ref="AF6:AG6"/>
  </mergeCells>
  <printOptions/>
  <pageMargins left="0.7" right="0.7" top="0.75" bottom="0.75" header="0.3" footer="0.3"/>
  <pageSetup fitToHeight="1" fitToWidth="1" horizontalDpi="600" verticalDpi="600" orientation="landscape" paperSize="8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6"/>
  <sheetViews>
    <sheetView zoomScalePageLayoutView="0" workbookViewId="0" topLeftCell="A4">
      <pane ySplit="2670" topLeftCell="BM54" activePane="bottomLeft" state="split"/>
      <selection pane="topLeft" activeCell="B83" sqref="B83"/>
      <selection pane="bottomLeft" activeCell="A59" sqref="A59"/>
    </sheetView>
  </sheetViews>
  <sheetFormatPr defaultColWidth="9.140625" defaultRowHeight="15"/>
  <cols>
    <col min="1" max="1" width="5.8515625" style="24" customWidth="1"/>
    <col min="2" max="2" width="45.8515625" style="0" customWidth="1"/>
    <col min="3" max="23" width="9.421875" style="0" customWidth="1"/>
    <col min="25" max="30" width="8.28125" style="0" customWidth="1"/>
    <col min="31" max="36" width="9.421875" style="0" customWidth="1"/>
  </cols>
  <sheetData>
    <row r="1" spans="31:33" ht="15" customHeight="1">
      <c r="AE1" s="1"/>
      <c r="AF1" s="8"/>
      <c r="AG1" s="1"/>
    </row>
    <row r="2" ht="15.75">
      <c r="AF2" s="2"/>
    </row>
    <row r="3" ht="16.5" thickBot="1">
      <c r="AF3" s="2"/>
    </row>
    <row r="4" spans="1:36" s="7" customFormat="1" ht="47.25" customHeight="1" thickBot="1">
      <c r="A4" s="303"/>
      <c r="C4" s="343" t="s">
        <v>34</v>
      </c>
      <c r="D4" s="344"/>
      <c r="E4" s="331"/>
      <c r="F4" s="343" t="s">
        <v>37</v>
      </c>
      <c r="G4" s="344"/>
      <c r="H4" s="331"/>
      <c r="I4" s="343" t="s">
        <v>38</v>
      </c>
      <c r="J4" s="344"/>
      <c r="K4" s="331"/>
      <c r="L4" s="345" t="s">
        <v>39</v>
      </c>
      <c r="M4" s="346"/>
      <c r="N4" s="347"/>
      <c r="O4" s="343" t="s">
        <v>40</v>
      </c>
      <c r="P4" s="344"/>
      <c r="Q4" s="331"/>
      <c r="R4" s="343" t="s">
        <v>35</v>
      </c>
      <c r="S4" s="344"/>
      <c r="T4" s="331"/>
      <c r="U4" s="343" t="s">
        <v>36</v>
      </c>
      <c r="V4" s="344"/>
      <c r="W4" s="331"/>
      <c r="X4" s="6"/>
      <c r="Y4" s="340" t="str">
        <f>+OE!V4</f>
        <v>Količina, ki se je na dan 31.12. 2013 predhodno skladiščila v ZC</v>
      </c>
      <c r="Z4" s="341"/>
      <c r="AA4" s="341"/>
      <c r="AB4" s="341"/>
      <c r="AC4" s="341"/>
      <c r="AD4" s="342"/>
      <c r="AE4" s="340" t="s">
        <v>123</v>
      </c>
      <c r="AF4" s="341"/>
      <c r="AG4" s="341"/>
      <c r="AH4" s="341"/>
      <c r="AI4" s="341"/>
      <c r="AJ4" s="342"/>
    </row>
    <row r="5" spans="1:36" ht="71.25" customHeight="1">
      <c r="A5" s="293"/>
      <c r="B5" s="314" t="s">
        <v>20</v>
      </c>
      <c r="C5" s="224" t="s">
        <v>22</v>
      </c>
      <c r="D5" s="225" t="s">
        <v>0</v>
      </c>
      <c r="E5" s="226" t="s">
        <v>2</v>
      </c>
      <c r="F5" s="224" t="s">
        <v>22</v>
      </c>
      <c r="G5" s="225" t="s">
        <v>0</v>
      </c>
      <c r="H5" s="226" t="s">
        <v>2</v>
      </c>
      <c r="I5" s="224" t="s">
        <v>22</v>
      </c>
      <c r="J5" s="225" t="s">
        <v>0</v>
      </c>
      <c r="K5" s="226" t="s">
        <v>2</v>
      </c>
      <c r="L5" s="224" t="s">
        <v>22</v>
      </c>
      <c r="M5" s="225" t="s">
        <v>0</v>
      </c>
      <c r="N5" s="226" t="s">
        <v>2</v>
      </c>
      <c r="O5" s="224" t="s">
        <v>22</v>
      </c>
      <c r="P5" s="225" t="s">
        <v>0</v>
      </c>
      <c r="Q5" s="226" t="s">
        <v>2</v>
      </c>
      <c r="R5" s="224" t="s">
        <v>22</v>
      </c>
      <c r="S5" s="225" t="s">
        <v>0</v>
      </c>
      <c r="T5" s="226" t="s">
        <v>2</v>
      </c>
      <c r="U5" s="224" t="s">
        <v>22</v>
      </c>
      <c r="V5" s="225" t="s">
        <v>0</v>
      </c>
      <c r="W5" s="226" t="s">
        <v>2</v>
      </c>
      <c r="X5" s="1"/>
      <c r="Y5" s="336" t="s">
        <v>22</v>
      </c>
      <c r="Z5" s="337"/>
      <c r="AA5" s="332" t="s">
        <v>0</v>
      </c>
      <c r="AB5" s="333"/>
      <c r="AC5" s="334" t="s">
        <v>2</v>
      </c>
      <c r="AD5" s="335"/>
      <c r="AE5" s="336" t="s">
        <v>22</v>
      </c>
      <c r="AF5" s="337"/>
      <c r="AG5" s="318" t="s">
        <v>0</v>
      </c>
      <c r="AH5" s="319"/>
      <c r="AI5" s="334" t="s">
        <v>2</v>
      </c>
      <c r="AJ5" s="335"/>
    </row>
    <row r="6" spans="1:36" s="15" customFormat="1" ht="51.75" thickBot="1">
      <c r="A6" s="16"/>
      <c r="B6" s="315"/>
      <c r="C6" s="26" t="s">
        <v>19</v>
      </c>
      <c r="D6" s="27" t="s">
        <v>1</v>
      </c>
      <c r="E6" s="28" t="s">
        <v>3</v>
      </c>
      <c r="F6" s="26" t="s">
        <v>19</v>
      </c>
      <c r="G6" s="27" t="s">
        <v>1</v>
      </c>
      <c r="H6" s="28" t="s">
        <v>3</v>
      </c>
      <c r="I6" s="26" t="s">
        <v>18</v>
      </c>
      <c r="J6" s="27" t="s">
        <v>1</v>
      </c>
      <c r="K6" s="28" t="s">
        <v>3</v>
      </c>
      <c r="L6" s="26" t="s">
        <v>8</v>
      </c>
      <c r="M6" s="27" t="s">
        <v>1</v>
      </c>
      <c r="N6" s="28" t="s">
        <v>3</v>
      </c>
      <c r="O6" s="26" t="s">
        <v>8</v>
      </c>
      <c r="P6" s="27" t="s">
        <v>1</v>
      </c>
      <c r="Q6" s="28" t="s">
        <v>3</v>
      </c>
      <c r="R6" s="26" t="s">
        <v>8</v>
      </c>
      <c r="S6" s="27" t="s">
        <v>1</v>
      </c>
      <c r="T6" s="28" t="s">
        <v>3</v>
      </c>
      <c r="U6" s="26" t="s">
        <v>8</v>
      </c>
      <c r="V6" s="27" t="s">
        <v>1</v>
      </c>
      <c r="W6" s="28" t="s">
        <v>3</v>
      </c>
      <c r="X6" s="16"/>
      <c r="Y6" s="338" t="s">
        <v>8</v>
      </c>
      <c r="Z6" s="339"/>
      <c r="AA6" s="316" t="s">
        <v>1</v>
      </c>
      <c r="AB6" s="339"/>
      <c r="AC6" s="316" t="s">
        <v>3</v>
      </c>
      <c r="AD6" s="317"/>
      <c r="AE6" s="338" t="s">
        <v>8</v>
      </c>
      <c r="AF6" s="339"/>
      <c r="AG6" s="316" t="s">
        <v>1</v>
      </c>
      <c r="AH6" s="339"/>
      <c r="AI6" s="316" t="s">
        <v>3</v>
      </c>
      <c r="AJ6" s="317"/>
    </row>
    <row r="7" spans="1:36" ht="16.5" thickBot="1">
      <c r="A7" s="43" t="s">
        <v>21</v>
      </c>
      <c r="B7" s="42" t="s">
        <v>5</v>
      </c>
      <c r="C7" s="30" t="s">
        <v>6</v>
      </c>
      <c r="D7" s="31" t="s">
        <v>6</v>
      </c>
      <c r="E7" s="32" t="s">
        <v>6</v>
      </c>
      <c r="F7" s="30"/>
      <c r="G7" s="31"/>
      <c r="H7" s="32"/>
      <c r="I7" s="30"/>
      <c r="J7" s="31"/>
      <c r="K7" s="32"/>
      <c r="L7" s="30"/>
      <c r="M7" s="31"/>
      <c r="N7" s="32"/>
      <c r="O7" s="30"/>
      <c r="P7" s="31"/>
      <c r="Q7" s="32"/>
      <c r="R7" s="30"/>
      <c r="S7" s="31"/>
      <c r="T7" s="32"/>
      <c r="U7" s="30"/>
      <c r="V7" s="31"/>
      <c r="W7" s="32"/>
      <c r="X7" s="36"/>
      <c r="Y7" s="30" t="s">
        <v>6</v>
      </c>
      <c r="Z7" s="31" t="s">
        <v>13</v>
      </c>
      <c r="AA7" s="31" t="s">
        <v>6</v>
      </c>
      <c r="AB7" s="31" t="s">
        <v>13</v>
      </c>
      <c r="AC7" s="31" t="s">
        <v>6</v>
      </c>
      <c r="AD7" s="32" t="s">
        <v>13</v>
      </c>
      <c r="AE7" s="30" t="s">
        <v>6</v>
      </c>
      <c r="AF7" s="31" t="s">
        <v>13</v>
      </c>
      <c r="AG7" s="31" t="s">
        <v>6</v>
      </c>
      <c r="AH7" s="31" t="s">
        <v>13</v>
      </c>
      <c r="AI7" s="31" t="s">
        <v>6</v>
      </c>
      <c r="AJ7" s="32" t="s">
        <v>13</v>
      </c>
    </row>
    <row r="8" spans="1:36" s="1" customFormat="1" ht="15">
      <c r="A8" s="185" t="str">
        <f>+OE!A8</f>
        <v>1.</v>
      </c>
      <c r="B8" s="93" t="str">
        <f>+OE!B8</f>
        <v>Komunala Koper d.o.o.</v>
      </c>
      <c r="C8" s="186">
        <f>+OE!C8+OE!F8+OE!I8+OE!L8+OE!O8+OE!R8+OE!V8+OE!AB8</f>
        <v>1887.395</v>
      </c>
      <c r="D8" s="187">
        <f>+OE!D8+OE!G8+OE!J8+OE!M8+OE!P8+OE!S8+OE!X8</f>
        <v>596.785</v>
      </c>
      <c r="E8" s="188">
        <f>+OE!E8+OE!H8+OE!K8+OE!N8+OE!Q8+OE!T8+OE!Z8</f>
        <v>206.954</v>
      </c>
      <c r="F8" s="189">
        <f>+OE!C8/'DELEŽI OE'!$C8</f>
        <v>0.0999393343735678</v>
      </c>
      <c r="G8" s="190">
        <f>+OE!D8/'DELEŽI OE'!$D8</f>
        <v>0.33812847172767413</v>
      </c>
      <c r="H8" s="191">
        <f>+OE!E8/'DELEŽI OE'!$E8</f>
        <v>0.5238120548527692</v>
      </c>
      <c r="I8" s="189">
        <f>+OE!F8/'DELEŽI OE'!$C8</f>
        <v>0.22647352567957424</v>
      </c>
      <c r="J8" s="190">
        <f>+OE!G8/'DELEŽI OE'!$D8</f>
        <v>0.3797598800237942</v>
      </c>
      <c r="K8" s="191">
        <f>+OE!H8/'DELEŽI OE'!$E8</f>
        <v>0.321274292838022</v>
      </c>
      <c r="L8" s="189">
        <f>+OE!I8/'DELEŽI OE'!$C8</f>
        <v>0.05252477621271647</v>
      </c>
      <c r="M8" s="190">
        <f>+OE!J8/'DELEŽI OE'!$D8</f>
        <v>0.20794758581398662</v>
      </c>
      <c r="N8" s="191">
        <f>+OE!K8/'DELEŽI OE'!$E8</f>
        <v>0.11596779960764228</v>
      </c>
      <c r="O8" s="189">
        <f>+OE!L8/'DELEŽI OE'!$C8</f>
        <v>0.01705525340482517</v>
      </c>
      <c r="P8" s="190">
        <f>+OE!M8/'DELEŽI OE'!$D8</f>
        <v>0.07416406243454511</v>
      </c>
      <c r="Q8" s="191">
        <f>+OE!N8/'DELEŽI OE'!$E8</f>
        <v>0.03894585270156653</v>
      </c>
      <c r="R8" s="189">
        <f>+OE!O8/'DELEŽI OE'!$C8</f>
        <v>0</v>
      </c>
      <c r="S8" s="190">
        <f>+OE!P8/'DELEŽI OE'!$D8</f>
        <v>0</v>
      </c>
      <c r="T8" s="191">
        <f>+OE!Q8/'DELEŽI OE'!$E8</f>
        <v>0</v>
      </c>
      <c r="U8" s="189">
        <f>+OE!R8/'DELEŽI OE'!$C8</f>
        <v>0</v>
      </c>
      <c r="V8" s="190">
        <f>+OE!S8/'DELEŽI OE'!$D8</f>
        <v>0</v>
      </c>
      <c r="W8" s="191">
        <f>+OE!T8/'DELEŽI OE'!$E8</f>
        <v>0</v>
      </c>
      <c r="X8" s="192"/>
      <c r="Y8" s="99"/>
      <c r="Z8" s="100"/>
      <c r="AA8" s="100"/>
      <c r="AB8" s="100"/>
      <c r="AC8" s="100"/>
      <c r="AD8" s="101"/>
      <c r="AE8" s="102"/>
      <c r="AF8" s="100"/>
      <c r="AG8" s="100"/>
      <c r="AH8" s="100"/>
      <c r="AI8" s="100"/>
      <c r="AJ8" s="101"/>
    </row>
    <row r="9" spans="1:36" ht="15">
      <c r="A9" s="193" t="str">
        <f>+OE!A9</f>
        <v>2.</v>
      </c>
      <c r="B9" s="94" t="str">
        <f>+OE!B9</f>
        <v>Komunala Laško d.o.o.</v>
      </c>
      <c r="C9" s="105">
        <f>+OE!C9+OE!F9+OE!I9+OE!L9+OE!O9+OE!R9+OE!V9+OE!AB9</f>
        <v>373.24</v>
      </c>
      <c r="D9" s="106">
        <f>+OE!D9+OE!G9+OE!J9+OE!M9+OE!P9+OE!S9+OE!X9</f>
        <v>527.4200000000001</v>
      </c>
      <c r="E9" s="107">
        <f>+OE!E9+OE!H9+OE!K9+OE!N9+OE!Q9+OE!T9+OE!Z9</f>
        <v>491.53999999999996</v>
      </c>
      <c r="F9" s="189">
        <f>+OE!C9/'DELEŽI OE'!$C9</f>
        <v>0.2807308970099668</v>
      </c>
      <c r="G9" s="190">
        <f>+OE!D9/'DELEŽI OE'!$D9</f>
        <v>0.7974669144135603</v>
      </c>
      <c r="H9" s="191">
        <f>+OE!E9/'DELEŽI OE'!$E9</f>
        <v>0.8992147129429956</v>
      </c>
      <c r="I9" s="189">
        <f>+OE!F9/'DELEŽI OE'!$C9</f>
        <v>0.5619440574429322</v>
      </c>
      <c r="J9" s="190">
        <f>+OE!G9/'DELEŽI OE'!$D9</f>
        <v>0.09802434492434871</v>
      </c>
      <c r="K9" s="191">
        <f>+OE!H9/'DELEŽI OE'!$E9</f>
        <v>0.02555234568905888</v>
      </c>
      <c r="L9" s="189">
        <f>+OE!I9/'DELEŽI OE'!$C9</f>
        <v>0.1198692530275426</v>
      </c>
      <c r="M9" s="190">
        <f>+OE!J9/'DELEŽI OE'!$D9</f>
        <v>0.08187023624435932</v>
      </c>
      <c r="N9" s="191">
        <f>+OE!K9/'DELEŽI OE'!$E9</f>
        <v>0.06732310696993124</v>
      </c>
      <c r="O9" s="189">
        <f>+OE!L9/'DELEŽI OE'!$C9</f>
        <v>0.03745579251955846</v>
      </c>
      <c r="P9" s="190">
        <f>+OE!M9/'DELEŽI OE'!$D9</f>
        <v>0.022638504417731596</v>
      </c>
      <c r="Q9" s="191">
        <f>+OE!N9/'DELEŽI OE'!$E9</f>
        <v>0.007909834398014404</v>
      </c>
      <c r="R9" s="189">
        <f>+OE!O9/'DELEŽI OE'!$C9</f>
        <v>0</v>
      </c>
      <c r="S9" s="190">
        <f>+OE!P9/'DELEŽI OE'!$D9</f>
        <v>0</v>
      </c>
      <c r="T9" s="191">
        <f>+OE!Q9/'DELEŽI OE'!$E9</f>
        <v>0</v>
      </c>
      <c r="U9" s="189">
        <f>+OE!R9/'DELEŽI OE'!$C9</f>
        <v>0</v>
      </c>
      <c r="V9" s="190">
        <f>+OE!S9/'DELEŽI OE'!$D9</f>
        <v>0</v>
      </c>
      <c r="W9" s="191">
        <f>+OE!T9/'DELEŽI OE'!$E9</f>
        <v>0</v>
      </c>
      <c r="X9" s="192"/>
      <c r="Y9" s="65"/>
      <c r="Z9" s="103"/>
      <c r="AA9" s="103"/>
      <c r="AB9" s="103"/>
      <c r="AC9" s="103"/>
      <c r="AD9" s="104"/>
      <c r="AE9" s="65"/>
      <c r="AF9" s="103"/>
      <c r="AG9" s="103"/>
      <c r="AH9" s="103"/>
      <c r="AI9" s="103"/>
      <c r="AJ9" s="104"/>
    </row>
    <row r="10" spans="1:36" s="1" customFormat="1" ht="15">
      <c r="A10" s="193" t="str">
        <f>+OE!A10</f>
        <v>3.</v>
      </c>
      <c r="B10" s="94" t="str">
        <f>+OE!B10</f>
        <v>Komunalno stanovanjska družba d.o.o. Ajdovščina</v>
      </c>
      <c r="C10" s="105">
        <f>+OE!C10+OE!F10+OE!I10+OE!L10+OE!O10+OE!R10+OE!V10+OE!AB10</f>
        <v>943.49</v>
      </c>
      <c r="D10" s="106">
        <f>+OE!D10+OE!G10+OE!J10+OE!M10+OE!P10+OE!S10+OE!X10</f>
        <v>258</v>
      </c>
      <c r="E10" s="107">
        <f>+OE!E10+OE!H10+OE!K10+OE!N10+OE!Q10+OE!T10+OE!Z10</f>
        <v>195.089</v>
      </c>
      <c r="F10" s="189">
        <f>+OE!C10/'DELEŽI OE'!$C10</f>
        <v>0.15282620907481795</v>
      </c>
      <c r="G10" s="190">
        <f>+OE!D10/'DELEŽI OE'!$D10</f>
        <v>0.3012790697674419</v>
      </c>
      <c r="H10" s="191">
        <f>+OE!E10/'DELEŽI OE'!$E10</f>
        <v>0.3982028715099262</v>
      </c>
      <c r="I10" s="189">
        <f>+OE!F10/'DELEŽI OE'!$C10</f>
        <v>0.3087791073567287</v>
      </c>
      <c r="J10" s="190">
        <f>+OE!G10/'DELEŽI OE'!$D10</f>
        <v>0.4925581395348837</v>
      </c>
      <c r="K10" s="191">
        <f>+OE!H10/'DELEŽI OE'!$E10</f>
        <v>0.4949740887492376</v>
      </c>
      <c r="L10" s="189">
        <f>+OE!I10/'DELEŽI OE'!$C10</f>
        <v>0.05042978727914445</v>
      </c>
      <c r="M10" s="190">
        <f>+OE!J10/'DELEŽI OE'!$D10</f>
        <v>0.10236434108527132</v>
      </c>
      <c r="N10" s="191">
        <f>+OE!K10/'DELEŽI OE'!$E10</f>
        <v>0.09523858341577433</v>
      </c>
      <c r="O10" s="189">
        <f>+OE!L10/'DELEŽI OE'!$C10</f>
        <v>0.02161125184156695</v>
      </c>
      <c r="P10" s="190">
        <f>+OE!M10/'DELEŽI OE'!$D10</f>
        <v>0.1037984496124031</v>
      </c>
      <c r="Q10" s="191">
        <f>+OE!N10/'DELEŽI OE'!$E10</f>
        <v>0.011584456325061894</v>
      </c>
      <c r="R10" s="189">
        <f>+OE!O10/'DELEŽI OE'!$C10</f>
        <v>0</v>
      </c>
      <c r="S10" s="190">
        <f>+OE!P10/'DELEŽI OE'!$D10</f>
        <v>0</v>
      </c>
      <c r="T10" s="191">
        <f>+OE!Q10/'DELEŽI OE'!$E10</f>
        <v>0</v>
      </c>
      <c r="U10" s="189">
        <f>+OE!R10/'DELEŽI OE'!$C10</f>
        <v>0</v>
      </c>
      <c r="V10" s="190">
        <f>+OE!S10/'DELEŽI OE'!$D10</f>
        <v>0</v>
      </c>
      <c r="W10" s="191">
        <f>+OE!T10/'DELEŽI OE'!$E10</f>
        <v>0</v>
      </c>
      <c r="X10" s="192"/>
      <c r="Y10" s="105"/>
      <c r="Z10" s="106"/>
      <c r="AA10" s="106"/>
      <c r="AB10" s="106"/>
      <c r="AC10" s="106"/>
      <c r="AD10" s="107"/>
      <c r="AE10" s="105"/>
      <c r="AF10" s="106"/>
      <c r="AG10" s="106"/>
      <c r="AH10" s="106"/>
      <c r="AI10" s="106"/>
      <c r="AJ10" s="107"/>
    </row>
    <row r="11" spans="1:36" ht="15">
      <c r="A11" s="193" t="str">
        <f>+OE!A11</f>
        <v>4.</v>
      </c>
      <c r="B11" s="94" t="str">
        <f>+OE!B11</f>
        <v>Komunala Ribnica d.o.o.</v>
      </c>
      <c r="C11" s="105">
        <f>+OE!C11+OE!F11+OE!I11+OE!L11+OE!O11+OE!R11+OE!V11+OE!AB11</f>
        <v>468.57000000000005</v>
      </c>
      <c r="D11" s="106">
        <f>+OE!D11+OE!G11+OE!J11+OE!M11+OE!P11+OE!S11+OE!X11</f>
        <v>178.94299999999998</v>
      </c>
      <c r="E11" s="107">
        <f>+OE!E11+OE!H11+OE!K11+OE!N11+OE!Q11+OE!T11+OE!Z11</f>
        <v>46.46</v>
      </c>
      <c r="F11" s="189">
        <f>+OE!C11/'DELEŽI OE'!$C11</f>
        <v>0.3240070853874554</v>
      </c>
      <c r="G11" s="190">
        <f>+OE!D11/'DELEŽI OE'!$D11</f>
        <v>0.2248928429723432</v>
      </c>
      <c r="H11" s="191">
        <f>+OE!E11/'DELEŽI OE'!$E11</f>
        <v>0.3981919931123547</v>
      </c>
      <c r="I11" s="189">
        <f>+OE!F11/'DELEŽI OE'!$C11</f>
        <v>0.49787651791621307</v>
      </c>
      <c r="J11" s="190">
        <f>+OE!G11/'DELEŽI OE'!$D11</f>
        <v>0.39174485730092823</v>
      </c>
      <c r="K11" s="191">
        <f>+OE!H11/'DELEŽI OE'!$E11</f>
        <v>0.4167025398191993</v>
      </c>
      <c r="L11" s="189">
        <f>+OE!I11/'DELEŽI OE'!$C11</f>
        <v>0.09710395458522739</v>
      </c>
      <c r="M11" s="190">
        <f>+OE!J11/'DELEŽI OE'!$D11</f>
        <v>0.10807910899001359</v>
      </c>
      <c r="N11" s="191">
        <f>+OE!K11/'DELEŽI OE'!$E11</f>
        <v>0.13043478260869565</v>
      </c>
      <c r="O11" s="189">
        <f>+OE!L11/'DELEŽI OE'!$C11</f>
        <v>0.03461595919499754</v>
      </c>
      <c r="P11" s="190">
        <f>+OE!M11/'DELEŽI OE'!$D11</f>
        <v>0.191457614994719</v>
      </c>
      <c r="Q11" s="191">
        <f>+OE!N11/'DELEŽI OE'!$E11</f>
        <v>0.054670684459750325</v>
      </c>
      <c r="R11" s="189">
        <f>+OE!O11/'DELEŽI OE'!$C11</f>
        <v>0</v>
      </c>
      <c r="S11" s="190">
        <f>+OE!P11/'DELEŽI OE'!$D11</f>
        <v>0</v>
      </c>
      <c r="T11" s="191">
        <f>+OE!Q11/'DELEŽI OE'!$E11</f>
        <v>0</v>
      </c>
      <c r="U11" s="189">
        <f>+OE!R11/'DELEŽI OE'!$C11</f>
        <v>0</v>
      </c>
      <c r="V11" s="190">
        <f>+OE!S11/'DELEŽI OE'!$D11</f>
        <v>0</v>
      </c>
      <c r="W11" s="191">
        <f>+OE!T11/'DELEŽI OE'!$E11</f>
        <v>0</v>
      </c>
      <c r="X11" s="194"/>
      <c r="Y11" s="105"/>
      <c r="Z11" s="106"/>
      <c r="AA11" s="106"/>
      <c r="AB11" s="106"/>
      <c r="AC11" s="106"/>
      <c r="AD11" s="107"/>
      <c r="AE11" s="105"/>
      <c r="AF11" s="106"/>
      <c r="AG11" s="106"/>
      <c r="AH11" s="106"/>
      <c r="AI11" s="106"/>
      <c r="AJ11" s="107"/>
    </row>
    <row r="12" spans="1:36" ht="15">
      <c r="A12" s="193" t="str">
        <f>+OE!A12</f>
        <v>5.</v>
      </c>
      <c r="B12" s="94" t="str">
        <f>+OE!B12</f>
        <v>Komunala Zagorje d.o.o.</v>
      </c>
      <c r="C12" s="105">
        <f>+OE!C12+OE!F12+OE!I12+OE!L12+OE!O12+OE!R12+OE!V12+OE!AB12</f>
        <v>505.61000000000007</v>
      </c>
      <c r="D12" s="106">
        <f>+OE!D12+OE!G12+OE!J12+OE!M12+OE!P12+OE!S12+OE!X12</f>
        <v>206.26</v>
      </c>
      <c r="E12" s="107">
        <f>+OE!E12+OE!H12+OE!K12+OE!N12+OE!Q12+OE!T12+OE!Z12</f>
        <v>116.91799999999999</v>
      </c>
      <c r="F12" s="189">
        <f>+OE!C12/'DELEŽI OE'!$C12</f>
        <v>0.1997428848321829</v>
      </c>
      <c r="G12" s="190">
        <f>+OE!D12/'DELEŽI OE'!$D12</f>
        <v>0.46833123242509456</v>
      </c>
      <c r="H12" s="191">
        <f>+OE!E12/'DELEŽI OE'!$E12</f>
        <v>0.5109563967909133</v>
      </c>
      <c r="I12" s="189">
        <f>+OE!F12/'DELEŽI OE'!$C12</f>
        <v>0.682937441901861</v>
      </c>
      <c r="J12" s="190">
        <f>+OE!G12/'DELEŽI OE'!$D12</f>
        <v>0.24978182875981772</v>
      </c>
      <c r="K12" s="191">
        <f>+OE!H12/'DELEŽI OE'!$E12</f>
        <v>0.43811902358918214</v>
      </c>
      <c r="L12" s="189">
        <f>+OE!I12/'DELEŽI OE'!$C12</f>
        <v>0.0676806234053915</v>
      </c>
      <c r="M12" s="190">
        <f>+OE!J12/'DELEŽI OE'!$D12</f>
        <v>0</v>
      </c>
      <c r="N12" s="191">
        <f>+OE!K12/'DELEŽI OE'!$E12</f>
        <v>0</v>
      </c>
      <c r="O12" s="189">
        <f>+OE!L12/'DELEŽI OE'!$C12</f>
        <v>0.04963904986056446</v>
      </c>
      <c r="P12" s="190">
        <f>+OE!M12/'DELEŽI OE'!$D12</f>
        <v>0.2818869388150878</v>
      </c>
      <c r="Q12" s="191">
        <f>+OE!N12/'DELEŽI OE'!$E12</f>
        <v>0.05092457961990455</v>
      </c>
      <c r="R12" s="189">
        <f>+OE!O12/'DELEŽI OE'!$C12</f>
        <v>0</v>
      </c>
      <c r="S12" s="190">
        <f>+OE!P12/'DELEŽI OE'!$D12</f>
        <v>0</v>
      </c>
      <c r="T12" s="191">
        <f>+OE!Q12/'DELEŽI OE'!$E12</f>
        <v>0</v>
      </c>
      <c r="U12" s="189">
        <f>+OE!R12/'DELEŽI OE'!$C12</f>
        <v>0</v>
      </c>
      <c r="V12" s="190">
        <f>+OE!S12/'DELEŽI OE'!$D12</f>
        <v>0</v>
      </c>
      <c r="W12" s="191">
        <f>+OE!T12/'DELEŽI OE'!$E12</f>
        <v>0</v>
      </c>
      <c r="X12" s="195"/>
      <c r="Y12" s="65"/>
      <c r="Z12" s="103"/>
      <c r="AA12" s="103"/>
      <c r="AB12" s="103"/>
      <c r="AC12" s="103"/>
      <c r="AD12" s="104"/>
      <c r="AE12" s="65"/>
      <c r="AF12" s="103"/>
      <c r="AG12" s="103"/>
      <c r="AH12" s="103"/>
      <c r="AI12" s="103"/>
      <c r="AJ12" s="104"/>
    </row>
    <row r="13" spans="1:36" ht="15">
      <c r="A13" s="193" t="str">
        <f>+OE!A13</f>
        <v>6.</v>
      </c>
      <c r="B13" s="94" t="str">
        <f>+OE!B13</f>
        <v>JKP d.o.o. Slov. Konjice</v>
      </c>
      <c r="C13" s="105">
        <f>+OE!C13+OE!F13+OE!I13+OE!L13+OE!O13+OE!R13+OE!V13+OE!AB13</f>
        <v>805.1899999999999</v>
      </c>
      <c r="D13" s="106">
        <f>+OE!D13+OE!G13+OE!J13+OE!M13+OE!P13+OE!S13+OE!X13</f>
        <v>220.84199999999998</v>
      </c>
      <c r="E13" s="107">
        <f>+OE!E13+OE!H13+OE!K13+OE!N13+OE!Q13+OE!T13+OE!Z13</f>
        <v>93.77999999999999</v>
      </c>
      <c r="F13" s="189">
        <f>+OE!C13/'DELEŽI OE'!$C13</f>
        <v>0.20227523938449313</v>
      </c>
      <c r="G13" s="190">
        <f>+OE!D13/'DELEŽI OE'!$D13</f>
        <v>0.2789415056918521</v>
      </c>
      <c r="H13" s="191">
        <f>+OE!E13/'DELEŽI OE'!$E13</f>
        <v>0.18212838558328</v>
      </c>
      <c r="I13" s="189">
        <f>+OE!F13/'DELEŽI OE'!$C13</f>
        <v>0.45148350078863375</v>
      </c>
      <c r="J13" s="190">
        <f>+OE!G13/'DELEŽI OE'!$D13</f>
        <v>0.41377998750237727</v>
      </c>
      <c r="K13" s="191">
        <f>+OE!H13/'DELEŽI OE'!$E13</f>
        <v>0.40754958413307746</v>
      </c>
      <c r="L13" s="189">
        <f>+OE!I13/'DELEŽI OE'!$C13</f>
        <v>0.0899911822054422</v>
      </c>
      <c r="M13" s="190">
        <f>+OE!J13/'DELEŽI OE'!$D13</f>
        <v>0.11782179114480036</v>
      </c>
      <c r="N13" s="191">
        <f>+OE!K13/'DELEŽI OE'!$E13</f>
        <v>0.2034548944337812</v>
      </c>
      <c r="O13" s="189">
        <f>+OE!L13/'DELEŽI OE'!$C13</f>
        <v>0.036376507408189374</v>
      </c>
      <c r="P13" s="190">
        <f>+OE!M13/'DELEŽI OE'!$D13</f>
        <v>0.09146810842140535</v>
      </c>
      <c r="Q13" s="191">
        <f>+OE!N13/'DELEŽI OE'!$E13</f>
        <v>0.041373427169972284</v>
      </c>
      <c r="R13" s="189">
        <f>+OE!O13/'DELEŽI OE'!$C13</f>
        <v>0</v>
      </c>
      <c r="S13" s="190">
        <f>+OE!P13/'DELEŽI OE'!$D13</f>
        <v>0</v>
      </c>
      <c r="T13" s="191">
        <f>+OE!Q13/'DELEŽI OE'!$E13</f>
        <v>0</v>
      </c>
      <c r="U13" s="189">
        <f>+OE!R13/'DELEŽI OE'!$C13</f>
        <v>0</v>
      </c>
      <c r="V13" s="190">
        <f>+OE!S13/'DELEŽI OE'!$D13</f>
        <v>0</v>
      </c>
      <c r="W13" s="191">
        <f>+OE!T13/'DELEŽI OE'!$E13</f>
        <v>0</v>
      </c>
      <c r="X13" s="192"/>
      <c r="Y13" s="65"/>
      <c r="Z13" s="103"/>
      <c r="AA13" s="103"/>
      <c r="AB13" s="103"/>
      <c r="AC13" s="103"/>
      <c r="AD13" s="104"/>
      <c r="AE13" s="65"/>
      <c r="AF13" s="103"/>
      <c r="AG13" s="103"/>
      <c r="AH13" s="103"/>
      <c r="AI13" s="103"/>
      <c r="AJ13" s="104"/>
    </row>
    <row r="14" spans="1:36" ht="15">
      <c r="A14" s="193" t="str">
        <f>+OE!A14</f>
        <v>7.</v>
      </c>
      <c r="B14" s="94" t="str">
        <f>+OE!B14</f>
        <v>KSP Litija d.o.o.</v>
      </c>
      <c r="C14" s="105">
        <f>+OE!C14+OE!F14+OE!I14+OE!L14+OE!O14+OE!R14+OE!V14+OE!AB14</f>
        <v>940</v>
      </c>
      <c r="D14" s="106">
        <f>+OE!D14+OE!G14+OE!J14+OE!M14+OE!P14+OE!S14+OE!X14</f>
        <v>229</v>
      </c>
      <c r="E14" s="107">
        <f>+OE!E14+OE!H14+OE!K14+OE!N14+OE!Q14+OE!T14+OE!Z14</f>
        <v>166</v>
      </c>
      <c r="F14" s="189">
        <f>+OE!C14/'DELEŽI OE'!$C14</f>
        <v>0.15319148936170213</v>
      </c>
      <c r="G14" s="190">
        <f>+OE!D14/'DELEŽI OE'!$D14</f>
        <v>0.2838427947598253</v>
      </c>
      <c r="H14" s="191">
        <f>+OE!E14/'DELEŽI OE'!$E14</f>
        <v>0.5240963855421686</v>
      </c>
      <c r="I14" s="189">
        <f>+OE!F14/'DELEŽI OE'!$C14</f>
        <v>0.34574468085106386</v>
      </c>
      <c r="J14" s="190">
        <f>+OE!G14/'DELEŽI OE'!$D14</f>
        <v>0.4192139737991266</v>
      </c>
      <c r="K14" s="191">
        <f>+OE!H14/'DELEŽI OE'!$E14</f>
        <v>0.27710843373493976</v>
      </c>
      <c r="L14" s="189">
        <f>+OE!I14/'DELEŽI OE'!$C14</f>
        <v>0</v>
      </c>
      <c r="M14" s="190">
        <f>+OE!J14/'DELEŽI OE'!$D14</f>
        <v>0.18340611353711792</v>
      </c>
      <c r="N14" s="191">
        <f>+OE!K14/'DELEŽI OE'!$E14</f>
        <v>0.1566265060240964</v>
      </c>
      <c r="O14" s="189">
        <f>+OE!L14/'DELEŽI OE'!$C14</f>
        <v>0.03297872340425532</v>
      </c>
      <c r="P14" s="190">
        <f>+OE!M14/'DELEŽI OE'!$D14</f>
        <v>0.11353711790393013</v>
      </c>
      <c r="Q14" s="191">
        <f>+OE!N14/'DELEŽI OE'!$E14</f>
        <v>0.04216867469879518</v>
      </c>
      <c r="R14" s="189">
        <f>+OE!O14/'DELEŽI OE'!$C14</f>
        <v>0</v>
      </c>
      <c r="S14" s="190">
        <f>+OE!P14/'DELEŽI OE'!$D14</f>
        <v>0</v>
      </c>
      <c r="T14" s="191">
        <f>+OE!Q14/'DELEŽI OE'!$E14</f>
        <v>0</v>
      </c>
      <c r="U14" s="189">
        <f>+OE!R14/'DELEŽI OE'!$C14</f>
        <v>0</v>
      </c>
      <c r="V14" s="190">
        <f>+OE!S14/'DELEŽI OE'!$D14</f>
        <v>0</v>
      </c>
      <c r="W14" s="191">
        <f>+OE!T14/'DELEŽI OE'!$E14</f>
        <v>0</v>
      </c>
      <c r="X14" s="192"/>
      <c r="Y14" s="65"/>
      <c r="Z14" s="103"/>
      <c r="AA14" s="103"/>
      <c r="AB14" s="103"/>
      <c r="AC14" s="103"/>
      <c r="AD14" s="104"/>
      <c r="AE14" s="65"/>
      <c r="AF14" s="103"/>
      <c r="AG14" s="103"/>
      <c r="AH14" s="103"/>
      <c r="AI14" s="103"/>
      <c r="AJ14" s="104"/>
    </row>
    <row r="15" spans="1:36" s="1" customFormat="1" ht="15">
      <c r="A15" s="193" t="str">
        <f>+OE!A15</f>
        <v>8.</v>
      </c>
      <c r="B15" s="94" t="str">
        <f>+OE!B15</f>
        <v>Komunala Trebnje d.o.o.</v>
      </c>
      <c r="C15" s="105">
        <f>+OE!C15+OE!F15+OE!I15+OE!L15+OE!O15+OE!R15+OE!V15+OE!AB15</f>
        <v>1444.8200000000002</v>
      </c>
      <c r="D15" s="106">
        <f>+OE!D15+OE!G15+OE!J15+OE!M15+OE!P15+OE!S15+OE!X15</f>
        <v>227.02</v>
      </c>
      <c r="E15" s="107">
        <f>+OE!E15+OE!H15+OE!K15+OE!N15+OE!Q15+OE!T15+OE!Z15</f>
        <v>74.12800000000001</v>
      </c>
      <c r="F15" s="189">
        <f>+OE!C15/'DELEŽI OE'!$C15</f>
        <v>0.1228249885798923</v>
      </c>
      <c r="G15" s="190">
        <f>+OE!D15/'DELEŽI OE'!$D15</f>
        <v>0.2898423046427627</v>
      </c>
      <c r="H15" s="191">
        <f>+OE!E15/'DELEŽI OE'!$E15</f>
        <v>0.2819717245845024</v>
      </c>
      <c r="I15" s="189">
        <f>+OE!F15/'DELEŽI OE'!$C15</f>
        <v>0.349109231599784</v>
      </c>
      <c r="J15" s="190">
        <f>+OE!G15/'DELEŽI OE'!$D15</f>
        <v>0.274689454673597</v>
      </c>
      <c r="K15" s="191">
        <f>+OE!H15/'DELEŽI OE'!$E15</f>
        <v>0.42477876106194684</v>
      </c>
      <c r="L15" s="189">
        <f>+OE!I15/'DELEŽI OE'!$C15</f>
        <v>0.08669592059910576</v>
      </c>
      <c r="M15" s="190">
        <f>+OE!J15/'DELEŽI OE'!$D15</f>
        <v>0.15866443485155493</v>
      </c>
      <c r="N15" s="191">
        <f>+OE!K15/'DELEŽI OE'!$E15</f>
        <v>0.16916684653572195</v>
      </c>
      <c r="O15" s="189">
        <f>+OE!L15/'DELEŽI OE'!$C15</f>
        <v>0.03024598219847455</v>
      </c>
      <c r="P15" s="190">
        <f>+OE!M15/'DELEŽI OE'!$D15</f>
        <v>0.2768038058320853</v>
      </c>
      <c r="Q15" s="191">
        <f>+OE!N15/'DELEŽI OE'!$E15</f>
        <v>0.1240826678178286</v>
      </c>
      <c r="R15" s="189">
        <f>+OE!O15/'DELEŽI OE'!$C15</f>
        <v>0</v>
      </c>
      <c r="S15" s="190">
        <f>+OE!P15/'DELEŽI OE'!$D15</f>
        <v>0</v>
      </c>
      <c r="T15" s="191">
        <f>+OE!Q15/'DELEŽI OE'!$E15</f>
        <v>0</v>
      </c>
      <c r="U15" s="189">
        <f>+OE!R15/'DELEŽI OE'!$C15</f>
        <v>0</v>
      </c>
      <c r="V15" s="190">
        <f>+OE!S15/'DELEŽI OE'!$D15</f>
        <v>0</v>
      </c>
      <c r="W15" s="191">
        <f>+OE!T15/'DELEŽI OE'!$E15</f>
        <v>0</v>
      </c>
      <c r="X15" s="192"/>
      <c r="Y15" s="105"/>
      <c r="Z15" s="106"/>
      <c r="AA15" s="106"/>
      <c r="AB15" s="106"/>
      <c r="AC15" s="106"/>
      <c r="AD15" s="107"/>
      <c r="AE15" s="105"/>
      <c r="AF15" s="106"/>
      <c r="AG15" s="106"/>
      <c r="AH15" s="106"/>
      <c r="AI15" s="106"/>
      <c r="AJ15" s="107"/>
    </row>
    <row r="16" spans="1:36" ht="15">
      <c r="A16" s="193" t="str">
        <f>+OE!A16</f>
        <v>9.</v>
      </c>
      <c r="B16" s="94" t="str">
        <f>+OE!B16</f>
        <v>JKP Grosuplje</v>
      </c>
      <c r="C16" s="105">
        <f>+OE!C16+OE!F16+OE!I16+OE!L16+OE!O16+OE!R16+OE!V16+OE!AB16</f>
        <v>1711.7699999999998</v>
      </c>
      <c r="D16" s="106">
        <f>+OE!D16+OE!G16+OE!J16+OE!M16+OE!P16+OE!S16+OE!X16</f>
        <v>506.33000000000004</v>
      </c>
      <c r="E16" s="107">
        <f>+OE!E16+OE!H16+OE!K16+OE!N16+OE!Q16+OE!T16+OE!Z16</f>
        <v>212.157</v>
      </c>
      <c r="F16" s="189">
        <f>+OE!C16/'DELEŽI OE'!$C16</f>
        <v>0.2860489434912401</v>
      </c>
      <c r="G16" s="190">
        <f>+OE!D16/'DELEŽI OE'!$D16</f>
        <v>0.33443406474038667</v>
      </c>
      <c r="H16" s="191">
        <f>+OE!E16/'DELEŽI OE'!$E16</f>
        <v>0.35209773893861623</v>
      </c>
      <c r="I16" s="189">
        <f>+OE!F16/'DELEŽI OE'!$C16</f>
        <v>0.5774549150878916</v>
      </c>
      <c r="J16" s="190">
        <f>+OE!G16/'DELEŽI OE'!$D16</f>
        <v>0.4929788872869472</v>
      </c>
      <c r="K16" s="191">
        <f>+OE!H16/'DELEŽI OE'!$E16</f>
        <v>0.5076005034007833</v>
      </c>
      <c r="L16" s="189">
        <f>+OE!I16/'DELEŽI OE'!$C16</f>
        <v>0.09834849308026196</v>
      </c>
      <c r="M16" s="190">
        <f>+OE!J16/'DELEŽI OE'!$D16</f>
        <v>0.10104082317855942</v>
      </c>
      <c r="N16" s="191">
        <f>+OE!K16/'DELEŽI OE'!$E16</f>
        <v>0.09709790391078306</v>
      </c>
      <c r="O16" s="189">
        <f>+OE!L16/'DELEŽI OE'!$C16</f>
        <v>0.03814764834060651</v>
      </c>
      <c r="P16" s="190">
        <f>+OE!M16/'DELEŽI OE'!$D16</f>
        <v>0.0715462247941066</v>
      </c>
      <c r="Q16" s="191">
        <f>+OE!N16/'DELEŽI OE'!$E16</f>
        <v>0.043203853749817354</v>
      </c>
      <c r="R16" s="189">
        <f>+OE!O16/'DELEŽI OE'!$C16</f>
        <v>0</v>
      </c>
      <c r="S16" s="190">
        <f>+OE!P16/'DELEŽI OE'!$D16</f>
        <v>0</v>
      </c>
      <c r="T16" s="191">
        <f>+OE!Q16/'DELEŽI OE'!$E16</f>
        <v>0</v>
      </c>
      <c r="U16" s="189">
        <f>+OE!R16/'DELEŽI OE'!$C16</f>
        <v>0</v>
      </c>
      <c r="V16" s="190">
        <f>+OE!S16/'DELEŽI OE'!$D16</f>
        <v>0</v>
      </c>
      <c r="W16" s="191">
        <f>+OE!T16/'DELEŽI OE'!$E16</f>
        <v>0</v>
      </c>
      <c r="X16" s="192"/>
      <c r="Y16" s="65"/>
      <c r="Z16" s="103"/>
      <c r="AA16" s="103"/>
      <c r="AB16" s="103"/>
      <c r="AC16" s="103"/>
      <c r="AD16" s="104"/>
      <c r="AE16" s="65"/>
      <c r="AF16" s="103"/>
      <c r="AG16" s="103"/>
      <c r="AH16" s="103"/>
      <c r="AI16" s="103"/>
      <c r="AJ16" s="104"/>
    </row>
    <row r="17" spans="1:36" ht="15">
      <c r="A17" s="193" t="str">
        <f>+OE!A17</f>
        <v>10.</v>
      </c>
      <c r="B17" s="94" t="str">
        <f>+OE!B17</f>
        <v>Komunala Črnomelj</v>
      </c>
      <c r="C17" s="105">
        <f>+OE!C17+OE!F17+OE!I17+OE!L17+OE!O17+OE!R17+OE!V17+OE!AB17</f>
        <v>291</v>
      </c>
      <c r="D17" s="106">
        <f>+OE!D17+OE!G17+OE!J17+OE!M17+OE!P17+OE!S17+OE!X17</f>
        <v>136</v>
      </c>
      <c r="E17" s="107">
        <f>+OE!E17+OE!H17+OE!K17+OE!N17+OE!Q17+OE!T17+OE!Z17</f>
        <v>108</v>
      </c>
      <c r="F17" s="189">
        <f>+OE!C17/'DELEŽI OE'!$C17</f>
        <v>0.422680412371134</v>
      </c>
      <c r="G17" s="190">
        <f>+OE!D17/'DELEŽI OE'!$D17</f>
        <v>0.5367647058823529</v>
      </c>
      <c r="H17" s="191">
        <f>+OE!E17/'DELEŽI OE'!$E17</f>
        <v>0.5370370370370371</v>
      </c>
      <c r="I17" s="189">
        <f>+OE!F17/'DELEŽI OE'!$C17</f>
        <v>0.43986254295532645</v>
      </c>
      <c r="J17" s="190">
        <f>+OE!G17/'DELEŽI OE'!$D17</f>
        <v>0.25735294117647056</v>
      </c>
      <c r="K17" s="191">
        <f>+OE!H17/'DELEŽI OE'!$E17</f>
        <v>0.28703703703703703</v>
      </c>
      <c r="L17" s="189">
        <f>+OE!I17/'DELEŽI OE'!$C17</f>
        <v>0.08247422680412371</v>
      </c>
      <c r="M17" s="190">
        <f>+OE!J17/'DELEŽI OE'!$D17</f>
        <v>0.08088235294117647</v>
      </c>
      <c r="N17" s="191">
        <f>+OE!K17/'DELEŽI OE'!$E17</f>
        <v>0.1388888888888889</v>
      </c>
      <c r="O17" s="189">
        <f>+OE!L17/'DELEŽI OE'!$C17</f>
        <v>0.020618556701030927</v>
      </c>
      <c r="P17" s="190">
        <f>+OE!M17/'DELEŽI OE'!$D17</f>
        <v>0.125</v>
      </c>
      <c r="Q17" s="191">
        <f>+OE!N17/'DELEŽI OE'!$E17</f>
        <v>0.037037037037037035</v>
      </c>
      <c r="R17" s="189">
        <f>+OE!O17/'DELEŽI OE'!$C17</f>
        <v>0</v>
      </c>
      <c r="S17" s="190">
        <f>+OE!P17/'DELEŽI OE'!$D17</f>
        <v>0</v>
      </c>
      <c r="T17" s="191">
        <f>+OE!Q17/'DELEŽI OE'!$E17</f>
        <v>0</v>
      </c>
      <c r="U17" s="189">
        <f>+OE!R17/'DELEŽI OE'!$C17</f>
        <v>0</v>
      </c>
      <c r="V17" s="190">
        <f>+OE!S17/'DELEŽI OE'!$D17</f>
        <v>0</v>
      </c>
      <c r="W17" s="191">
        <f>+OE!T17/'DELEŽI OE'!$E17</f>
        <v>0</v>
      </c>
      <c r="X17" s="192"/>
      <c r="Y17" s="65"/>
      <c r="Z17" s="103"/>
      <c r="AA17" s="103"/>
      <c r="AB17" s="103"/>
      <c r="AC17" s="103"/>
      <c r="AD17" s="104"/>
      <c r="AE17" s="65"/>
      <c r="AF17" s="103"/>
      <c r="AG17" s="103"/>
      <c r="AH17" s="103"/>
      <c r="AI17" s="103"/>
      <c r="AJ17" s="104"/>
    </row>
    <row r="18" spans="1:36" ht="15">
      <c r="A18" s="193" t="str">
        <f>+OE!A18</f>
        <v>11.</v>
      </c>
      <c r="B18" s="94" t="str">
        <f>+OE!B18</f>
        <v>Saubermacher-Komunala Murska Sobota d.o.o.</v>
      </c>
      <c r="C18" s="105">
        <f>+OE!C18+OE!F18+OE!I18+OE!L18+OE!O18+OE!R18+OE!V18+OE!AB18</f>
        <v>1705.74</v>
      </c>
      <c r="D18" s="106">
        <f>+OE!D18+OE!G18+OE!J18+OE!M18+OE!P18+OE!S18+OE!X18</f>
        <v>738.31</v>
      </c>
      <c r="E18" s="107">
        <f>+OE!E18+OE!H18+OE!K18+OE!N18+OE!Q18+OE!T18+OE!Z18</f>
        <v>193.36</v>
      </c>
      <c r="F18" s="189">
        <f>+OE!C18/'DELEŽI OE'!$C18</f>
        <v>0.2274672576125318</v>
      </c>
      <c r="G18" s="190">
        <f>+OE!D18/'DELEŽI OE'!$D18</f>
        <v>0.1286722379488291</v>
      </c>
      <c r="H18" s="191">
        <f>+OE!E18/'DELEŽI OE'!$E18</f>
        <v>0.01034340091021928</v>
      </c>
      <c r="I18" s="189">
        <f>+OE!F18/'DELEŽI OE'!$C18</f>
        <v>0.4917718995861034</v>
      </c>
      <c r="J18" s="190">
        <f>+OE!G18/'DELEŽI OE'!$D18</f>
        <v>0.6183310533515732</v>
      </c>
      <c r="K18" s="191">
        <f>+OE!H18/'DELEŽI OE'!$E18</f>
        <v>0.031650806785271</v>
      </c>
      <c r="L18" s="189">
        <f>+OE!I18/'DELEŽI OE'!$C18</f>
        <v>0.28076084280136476</v>
      </c>
      <c r="M18" s="190">
        <f>+OE!J18/'DELEŽI OE'!$D18</f>
        <v>0.2529967086995977</v>
      </c>
      <c r="N18" s="191">
        <f>+OE!K18/'DELEŽI OE'!$E18</f>
        <v>0</v>
      </c>
      <c r="O18" s="189">
        <f>+OE!L18/'DELEŽI OE'!$C18</f>
        <v>0</v>
      </c>
      <c r="P18" s="190">
        <f>+OE!M18/'DELEŽI OE'!$D18</f>
        <v>0</v>
      </c>
      <c r="Q18" s="191">
        <f>+OE!N18/'DELEŽI OE'!$E18</f>
        <v>0.9580057923045097</v>
      </c>
      <c r="R18" s="189">
        <f>+OE!O18/'DELEŽI OE'!$C18</f>
        <v>0</v>
      </c>
      <c r="S18" s="190">
        <f>+OE!P18/'DELEŽI OE'!$D18</f>
        <v>0</v>
      </c>
      <c r="T18" s="191">
        <f>+OE!Q18/'DELEŽI OE'!$E18</f>
        <v>0</v>
      </c>
      <c r="U18" s="189">
        <f>+OE!R18/'DELEŽI OE'!$C18</f>
        <v>0</v>
      </c>
      <c r="V18" s="190">
        <f>+OE!S18/'DELEŽI OE'!$D18</f>
        <v>0</v>
      </c>
      <c r="W18" s="191">
        <f>+OE!T18/'DELEŽI OE'!$E18</f>
        <v>0</v>
      </c>
      <c r="X18" s="192"/>
      <c r="Y18" s="65"/>
      <c r="Z18" s="103"/>
      <c r="AA18" s="103"/>
      <c r="AB18" s="103"/>
      <c r="AC18" s="103"/>
      <c r="AD18" s="104"/>
      <c r="AE18" s="108"/>
      <c r="AF18" s="103"/>
      <c r="AG18" s="103"/>
      <c r="AH18" s="103"/>
      <c r="AI18" s="103"/>
      <c r="AJ18" s="104"/>
    </row>
    <row r="19" spans="1:36" ht="15">
      <c r="A19" s="193" t="str">
        <f>+OE!A19</f>
        <v>12.</v>
      </c>
      <c r="B19" s="94" t="str">
        <f>+OE!B19</f>
        <v>JP Komunala Ilirska Bistrica, d.o.o.</v>
      </c>
      <c r="C19" s="105">
        <f>+OE!C19+OE!F19+OE!I19+OE!L19+OE!O19+OE!R19+OE!V19+OE!AB19</f>
        <v>30.88</v>
      </c>
      <c r="D19" s="106">
        <f>+OE!D19+OE!G19+OE!J19+OE!M19+OE!P19+OE!S19+OE!X19</f>
        <v>114.05</v>
      </c>
      <c r="E19" s="107">
        <f>+OE!E19+OE!H19+OE!K19+OE!N19+OE!Q19+OE!T19+OE!Z19</f>
        <v>62.16</v>
      </c>
      <c r="F19" s="189">
        <f>+OE!C19/'DELEŽI OE'!$C19</f>
        <v>0</v>
      </c>
      <c r="G19" s="190">
        <f>+OE!D19/'DELEŽI OE'!$D19</f>
        <v>0</v>
      </c>
      <c r="H19" s="191">
        <f>+OE!E19/'DELEŽI OE'!$E19</f>
        <v>0</v>
      </c>
      <c r="I19" s="189">
        <f>+OE!F19/'DELEŽI OE'!$C19</f>
        <v>0</v>
      </c>
      <c r="J19" s="190">
        <f>+OE!G19/'DELEŽI OE'!$D19</f>
        <v>0</v>
      </c>
      <c r="K19" s="191">
        <f>+OE!H19/'DELEŽI OE'!$E19</f>
        <v>0</v>
      </c>
      <c r="L19" s="189">
        <f>+OE!I19/'DELEŽI OE'!$C19</f>
        <v>0.9838082901554405</v>
      </c>
      <c r="M19" s="190">
        <f>+OE!J19/'DELEŽI OE'!$D19</f>
        <v>0.9824638316527838</v>
      </c>
      <c r="N19" s="191">
        <f>+OE!K19/'DELEŽI OE'!$E19</f>
        <v>1</v>
      </c>
      <c r="O19" s="189">
        <f>+OE!L19/'DELEŽI OE'!$C19</f>
        <v>0</v>
      </c>
      <c r="P19" s="190">
        <f>+OE!M19/'DELEŽI OE'!$D19</f>
        <v>0</v>
      </c>
      <c r="Q19" s="191">
        <f>+OE!N19/'DELEŽI OE'!$E19</f>
        <v>0</v>
      </c>
      <c r="R19" s="189">
        <f>+OE!O19/'DELEŽI OE'!$C19</f>
        <v>0</v>
      </c>
      <c r="S19" s="190">
        <f>+OE!P19/'DELEŽI OE'!$D19</f>
        <v>0</v>
      </c>
      <c r="T19" s="191">
        <f>+OE!Q19/'DELEŽI OE'!$E19</f>
        <v>0</v>
      </c>
      <c r="U19" s="189">
        <f>+OE!R19/'DELEŽI OE'!$C19</f>
        <v>0</v>
      </c>
      <c r="V19" s="190">
        <f>+OE!S19/'DELEŽI OE'!$D19</f>
        <v>0</v>
      </c>
      <c r="W19" s="191">
        <f>+OE!T19/'DELEŽI OE'!$E19</f>
        <v>0</v>
      </c>
      <c r="X19" s="192"/>
      <c r="Y19" s="65"/>
      <c r="Z19" s="103"/>
      <c r="AA19" s="103"/>
      <c r="AB19" s="103"/>
      <c r="AC19" s="103"/>
      <c r="AD19" s="104"/>
      <c r="AE19" s="65"/>
      <c r="AF19" s="103"/>
      <c r="AG19" s="103"/>
      <c r="AH19" s="103"/>
      <c r="AI19" s="103"/>
      <c r="AJ19" s="104"/>
    </row>
    <row r="20" spans="1:36" ht="15">
      <c r="A20" s="193" t="str">
        <f>+OE!A20</f>
        <v>13.</v>
      </c>
      <c r="B20" s="94" t="str">
        <f>+OE!B20</f>
        <v>Komunala Metlika d.o.o.</v>
      </c>
      <c r="C20" s="105">
        <f>+OE!C20+OE!F20+OE!I20+OE!L20+OE!O20+OE!R20+OE!V20+OE!AB20</f>
        <v>264.65</v>
      </c>
      <c r="D20" s="106">
        <f>+OE!D20+OE!G20+OE!J20+OE!M20+OE!P20+OE!S20+OE!X20</f>
        <v>100.78</v>
      </c>
      <c r="E20" s="107">
        <f>+OE!E20+OE!H20+OE!K20+OE!N20+OE!Q20+OE!T20+OE!Z20</f>
        <v>70.098</v>
      </c>
      <c r="F20" s="189">
        <f>+OE!C20/'DELEŽI OE'!$C20</f>
        <v>0.3295673531078784</v>
      </c>
      <c r="G20" s="190">
        <f>+OE!D20/'DELEŽI OE'!$D20</f>
        <v>0.2749553482833896</v>
      </c>
      <c r="H20" s="191">
        <f>+OE!E20/'DELEŽI OE'!$E20</f>
        <v>0.4519101828868156</v>
      </c>
      <c r="I20" s="189">
        <f>+OE!F20/'DELEŽI OE'!$C20</f>
        <v>0.4805214434158323</v>
      </c>
      <c r="J20" s="190">
        <f>+OE!G20/'DELEŽI OE'!$D20</f>
        <v>0.5817622544155586</v>
      </c>
      <c r="K20" s="191">
        <f>+OE!H20/'DELEŽI OE'!$E20</f>
        <v>0.47961425432965277</v>
      </c>
      <c r="L20" s="189">
        <f>+OE!I20/'DELEŽI OE'!$C20</f>
        <v>0.11645569620253166</v>
      </c>
      <c r="M20" s="190">
        <f>+OE!J20/'DELEŽI OE'!$D20</f>
        <v>0.12601706687834888</v>
      </c>
      <c r="N20" s="191">
        <f>+OE!K20/'DELEŽI OE'!$E20</f>
        <v>0.013124482866843562</v>
      </c>
      <c r="O20" s="189">
        <f>+OE!L20/'DELEŽI OE'!$C20</f>
        <v>0.07345550727375781</v>
      </c>
      <c r="P20" s="190">
        <f>+OE!M20/'DELEŽI OE'!$D20</f>
        <v>0.017265330422702917</v>
      </c>
      <c r="Q20" s="191">
        <f>+OE!N20/'DELEŽI OE'!$E20</f>
        <v>0.05535107991668806</v>
      </c>
      <c r="R20" s="189">
        <f>+OE!O20/'DELEŽI OE'!$C20</f>
        <v>0</v>
      </c>
      <c r="S20" s="190">
        <f>+OE!P20/'DELEŽI OE'!$D20</f>
        <v>0</v>
      </c>
      <c r="T20" s="191">
        <f>+OE!Q20/'DELEŽI OE'!$E20</f>
        <v>0</v>
      </c>
      <c r="U20" s="189">
        <f>+OE!R20/'DELEŽI OE'!$C20</f>
        <v>0</v>
      </c>
      <c r="V20" s="190">
        <f>+OE!S20/'DELEŽI OE'!$D20</f>
        <v>0</v>
      </c>
      <c r="W20" s="191">
        <f>+OE!T20/'DELEŽI OE'!$E20</f>
        <v>0</v>
      </c>
      <c r="X20" s="192"/>
      <c r="Y20" s="65"/>
      <c r="Z20" s="103"/>
      <c r="AA20" s="103"/>
      <c r="AB20" s="103"/>
      <c r="AC20" s="103"/>
      <c r="AD20" s="104"/>
      <c r="AE20" s="65"/>
      <c r="AF20" s="103"/>
      <c r="AG20" s="103"/>
      <c r="AH20" s="103"/>
      <c r="AI20" s="103"/>
      <c r="AJ20" s="104"/>
    </row>
    <row r="21" spans="1:36" ht="15">
      <c r="A21" s="193" t="str">
        <f>+OE!A21</f>
        <v>14.</v>
      </c>
      <c r="B21" s="94" t="str">
        <f>+OE!B21</f>
        <v>Javno podjetje Komunala Trbovlje, d.o.o.</v>
      </c>
      <c r="C21" s="105">
        <f>+OE!C21+OE!F21+OE!I21+OE!L21+OE!O21+OE!R21+OE!V21+OE!AB21</f>
        <v>1001</v>
      </c>
      <c r="D21" s="106">
        <f>+OE!D21+OE!G21+OE!J21+OE!M21+OE!P21+OE!S21+OE!X21</f>
        <v>119</v>
      </c>
      <c r="E21" s="107">
        <f>+OE!E21+OE!H21+OE!K21+OE!N21+OE!Q21+OE!T21+OE!Z21</f>
        <v>70</v>
      </c>
      <c r="F21" s="189">
        <f>+OE!C21/'DELEŽI OE'!$C21</f>
        <v>0.15484515484515485</v>
      </c>
      <c r="G21" s="190">
        <f>+OE!D21/'DELEŽI OE'!$D21</f>
        <v>0.46218487394957986</v>
      </c>
      <c r="H21" s="191">
        <f>+OE!E21/'DELEŽI OE'!$E21</f>
        <v>0.45714285714285713</v>
      </c>
      <c r="I21" s="189">
        <f>+OE!F21/'DELEŽI OE'!$C21</f>
        <v>0.3856143856143856</v>
      </c>
      <c r="J21" s="190">
        <f>+OE!G21/'DELEŽI OE'!$D21</f>
        <v>0.20168067226890757</v>
      </c>
      <c r="K21" s="191">
        <f>+OE!H21/'DELEŽI OE'!$E21</f>
        <v>0.3</v>
      </c>
      <c r="L21" s="189">
        <f>+OE!I21/'DELEŽI OE'!$C21</f>
        <v>0.09090909090909091</v>
      </c>
      <c r="M21" s="190">
        <f>+OE!J21/'DELEŽI OE'!$D21</f>
        <v>0.09243697478991597</v>
      </c>
      <c r="N21" s="191">
        <f>+OE!K21/'DELEŽI OE'!$E21</f>
        <v>0.14285714285714285</v>
      </c>
      <c r="O21" s="189">
        <f>+OE!L21/'DELEŽI OE'!$C21</f>
        <v>0.03896103896103896</v>
      </c>
      <c r="P21" s="190">
        <f>+OE!M21/'DELEŽI OE'!$D21</f>
        <v>0.24369747899159663</v>
      </c>
      <c r="Q21" s="191">
        <f>+OE!N21/'DELEŽI OE'!$E21</f>
        <v>0.1</v>
      </c>
      <c r="R21" s="189">
        <f>+OE!O21/'DELEŽI OE'!$C21</f>
        <v>0</v>
      </c>
      <c r="S21" s="190">
        <f>+OE!P21/'DELEŽI OE'!$D21</f>
        <v>0</v>
      </c>
      <c r="T21" s="191">
        <f>+OE!Q21/'DELEŽI OE'!$E21</f>
        <v>0</v>
      </c>
      <c r="U21" s="189">
        <f>+OE!R21/'DELEŽI OE'!$C21</f>
        <v>0</v>
      </c>
      <c r="V21" s="190">
        <f>+OE!S21/'DELEŽI OE'!$D21</f>
        <v>0</v>
      </c>
      <c r="W21" s="191">
        <f>+OE!T21/'DELEŽI OE'!$E21</f>
        <v>0</v>
      </c>
      <c r="X21" s="192"/>
      <c r="Y21" s="65"/>
      <c r="Z21" s="103"/>
      <c r="AA21" s="103"/>
      <c r="AB21" s="103"/>
      <c r="AC21" s="103"/>
      <c r="AD21" s="104"/>
      <c r="AE21" s="65"/>
      <c r="AF21" s="103"/>
      <c r="AG21" s="103"/>
      <c r="AH21" s="103"/>
      <c r="AI21" s="103"/>
      <c r="AJ21" s="104"/>
    </row>
    <row r="22" spans="1:36" ht="15">
      <c r="A22" s="193" t="str">
        <f>+OE!A22</f>
        <v>15.</v>
      </c>
      <c r="B22" s="94" t="str">
        <f>+OE!B22</f>
        <v>JP Okolje Piran d.o.o.</v>
      </c>
      <c r="C22" s="105">
        <f>+OE!C22+OE!F22+OE!I22+OE!L22+OE!O22+OE!R22+OE!V22+OE!AB22</f>
        <v>588.4200000000001</v>
      </c>
      <c r="D22" s="106">
        <f>+OE!D22+OE!G22+OE!J22+OE!M22+OE!P22+OE!S22+OE!X22</f>
        <v>373.17999999999995</v>
      </c>
      <c r="E22" s="107">
        <f>+OE!E22+OE!H22+OE!K22+OE!N22+OE!Q22+OE!T22+OE!Z22</f>
        <v>142.26999999999998</v>
      </c>
      <c r="F22" s="189">
        <f>+OE!C22/'DELEŽI OE'!$C22</f>
        <v>0.3684952924781618</v>
      </c>
      <c r="G22" s="190">
        <f>+OE!D22/'DELEŽI OE'!$D22</f>
        <v>0.37585079586258646</v>
      </c>
      <c r="H22" s="191">
        <f>+OE!E22/'DELEŽI OE'!$E22</f>
        <v>0.45315245659661213</v>
      </c>
      <c r="I22" s="189">
        <f>+OE!F22/'DELEŽI OE'!$C22</f>
        <v>0.42450970395295873</v>
      </c>
      <c r="J22" s="190">
        <f>+OE!G22/'DELEŽI OE'!$D22</f>
        <v>0.4646551262125517</v>
      </c>
      <c r="K22" s="191">
        <f>+OE!H22/'DELEŽI OE'!$E22</f>
        <v>0.18837421803612853</v>
      </c>
      <c r="L22" s="189">
        <f>+OE!I22/'DELEŽI OE'!$C22</f>
        <v>0.01424152816015771</v>
      </c>
      <c r="M22" s="190">
        <f>+OE!J22/'DELEŽI OE'!$D22</f>
        <v>0.07004662629294175</v>
      </c>
      <c r="N22" s="191">
        <f>+OE!K22/'DELEŽI OE'!$E22</f>
        <v>0.144021930132846</v>
      </c>
      <c r="O22" s="189">
        <f>+OE!L22/'DELEŽI OE'!$C22</f>
        <v>0.022806838652663062</v>
      </c>
      <c r="P22" s="190">
        <f>+OE!M22/'DELEŽI OE'!$D22</f>
        <v>0.06265073155045824</v>
      </c>
      <c r="Q22" s="191">
        <f>+OE!N22/'DELEŽI OE'!$E22</f>
        <v>0.07387362058058622</v>
      </c>
      <c r="R22" s="189">
        <f>+OE!O22/'DELEŽI OE'!$C22</f>
        <v>0</v>
      </c>
      <c r="S22" s="190">
        <f>+OE!P22/'DELEŽI OE'!$D22</f>
        <v>0</v>
      </c>
      <c r="T22" s="191">
        <f>+OE!Q22/'DELEŽI OE'!$E22</f>
        <v>0</v>
      </c>
      <c r="U22" s="189">
        <f>+OE!R22/'DELEŽI OE'!$C22</f>
        <v>0</v>
      </c>
      <c r="V22" s="190">
        <f>+OE!S22/'DELEŽI OE'!$D22</f>
        <v>0</v>
      </c>
      <c r="W22" s="191">
        <f>+OE!T22/'DELEŽI OE'!$E22</f>
        <v>0</v>
      </c>
      <c r="X22" s="192"/>
      <c r="Y22" s="65"/>
      <c r="Z22" s="103"/>
      <c r="AA22" s="103"/>
      <c r="AB22" s="103"/>
      <c r="AC22" s="103"/>
      <c r="AD22" s="104"/>
      <c r="AE22" s="65"/>
      <c r="AF22" s="103"/>
      <c r="AG22" s="103"/>
      <c r="AH22" s="103"/>
      <c r="AI22" s="103"/>
      <c r="AJ22" s="104"/>
    </row>
    <row r="23" spans="1:36" ht="15">
      <c r="A23" s="193" t="str">
        <f>+OE!A23</f>
        <v>16.</v>
      </c>
      <c r="B23" s="94" t="str">
        <f>+OE!B23</f>
        <v>KOMUNALA Kočevje, d.o.o.</v>
      </c>
      <c r="C23" s="105">
        <f>+OE!C23+OE!F23+OE!I23+OE!L23+OE!O23+OE!R23+OE!V23+OE!AB23</f>
        <v>799.35</v>
      </c>
      <c r="D23" s="106">
        <f>+OE!D23+OE!G23+OE!J23+OE!M23+OE!P23+OE!S23+OE!X23</f>
        <v>0</v>
      </c>
      <c r="E23" s="107">
        <f>+OE!E23+OE!H23+OE!K23+OE!N23+OE!Q23+OE!T23+OE!Z23</f>
        <v>115.47</v>
      </c>
      <c r="F23" s="189">
        <f>+OE!C23/'DELEŽI OE'!$C23</f>
        <v>0.3121160943266404</v>
      </c>
      <c r="G23" s="190" t="e">
        <f>+OE!D23/'DELEŽI OE'!$D23</f>
        <v>#DIV/0!</v>
      </c>
      <c r="H23" s="191">
        <f>+OE!E23/'DELEŽI OE'!$E23</f>
        <v>0.3291937299731532</v>
      </c>
      <c r="I23" s="189">
        <f>+OE!F23/'DELEŽI OE'!$C23</f>
        <v>0.4489647838869081</v>
      </c>
      <c r="J23" s="190" t="e">
        <f>+OE!G23/'DELEŽI OE'!$D23</f>
        <v>#DIV/0!</v>
      </c>
      <c r="K23" s="191">
        <f>+OE!H23/'DELEŽI OE'!$E23</f>
        <v>0.5112843162726249</v>
      </c>
      <c r="L23" s="189">
        <f>+OE!I23/'DELEŽI OE'!$C23</f>
        <v>0.09022330643647965</v>
      </c>
      <c r="M23" s="190" t="e">
        <f>+OE!J23/'DELEŽI OE'!$D23</f>
        <v>#DIV/0!</v>
      </c>
      <c r="N23" s="191">
        <f>+OE!K23/'DELEŽI OE'!$E23</f>
        <v>0.1323287433965532</v>
      </c>
      <c r="O23" s="189">
        <f>+OE!L23/'DELEŽI OE'!$C23</f>
        <v>0.03610433477200225</v>
      </c>
      <c r="P23" s="190" t="e">
        <f>+OE!M23/'DELEŽI OE'!$D23</f>
        <v>#DIV/0!</v>
      </c>
      <c r="Q23" s="191">
        <f>+OE!N23/'DELEŽI OE'!$E23</f>
        <v>0.02719321035766866</v>
      </c>
      <c r="R23" s="189">
        <f>+OE!O23/'DELEŽI OE'!$C23</f>
        <v>0</v>
      </c>
      <c r="S23" s="190" t="e">
        <f>+OE!P23/'DELEŽI OE'!$D23</f>
        <v>#DIV/0!</v>
      </c>
      <c r="T23" s="191">
        <f>+OE!Q23/'DELEŽI OE'!$E23</f>
        <v>0</v>
      </c>
      <c r="U23" s="189">
        <f>+OE!R23/'DELEŽI OE'!$C23</f>
        <v>0</v>
      </c>
      <c r="V23" s="190" t="e">
        <f>+OE!S23/'DELEŽI OE'!$D23</f>
        <v>#DIV/0!</v>
      </c>
      <c r="W23" s="191">
        <f>+OE!T23/'DELEŽI OE'!$E23</f>
        <v>0</v>
      </c>
      <c r="X23" s="192"/>
      <c r="Y23" s="65"/>
      <c r="Z23" s="103"/>
      <c r="AA23" s="103"/>
      <c r="AB23" s="103"/>
      <c r="AC23" s="103"/>
      <c r="AD23" s="104"/>
      <c r="AE23" s="65"/>
      <c r="AF23" s="103"/>
      <c r="AG23" s="103"/>
      <c r="AH23" s="103"/>
      <c r="AI23" s="103"/>
      <c r="AJ23" s="104"/>
    </row>
    <row r="24" spans="1:36" s="23" customFormat="1" ht="15">
      <c r="A24" s="196" t="str">
        <f>+OE!A24</f>
        <v>17.</v>
      </c>
      <c r="B24" s="94" t="str">
        <f>+OE!B24</f>
        <v>JKP Radlje ob Dravi d.o.o.</v>
      </c>
      <c r="C24" s="105">
        <f>+OE!C24+OE!F24+OE!I24+OE!L24+OE!O24+OE!R24+OE!V24+OE!AB24</f>
        <v>48.11</v>
      </c>
      <c r="D24" s="106">
        <f>+OE!D24+OE!G24+OE!J24+OE!M24+OE!P24+OE!S24+OE!X24</f>
        <v>145.99</v>
      </c>
      <c r="E24" s="107">
        <f>+OE!E24+OE!H24+OE!K24+OE!N24+OE!Q24+OE!T24+OE!Z24</f>
        <v>96.81</v>
      </c>
      <c r="F24" s="189">
        <f>+OE!C24/'DELEŽI OE'!$C24</f>
        <v>0.6337559758885887</v>
      </c>
      <c r="G24" s="190">
        <f>+OE!D24/'DELEŽI OE'!$D24</f>
        <v>0.32954311939173914</v>
      </c>
      <c r="H24" s="191">
        <f>+OE!E24/'DELEŽI OE'!$E24</f>
        <v>0.2549426712116517</v>
      </c>
      <c r="I24" s="189">
        <f>+OE!F24/'DELEŽI OE'!$C24</f>
        <v>0</v>
      </c>
      <c r="J24" s="190">
        <f>+OE!G24/'DELEŽI OE'!$D24</f>
        <v>0</v>
      </c>
      <c r="K24" s="191">
        <f>+OE!H24/'DELEŽI OE'!$E24</f>
        <v>0.01753951038115897</v>
      </c>
      <c r="L24" s="189">
        <f>+OE!I24/'DELEŽI OE'!$C24</f>
        <v>0.3662440241114114</v>
      </c>
      <c r="M24" s="190">
        <f>+OE!J24/'DELEŽI OE'!$D24</f>
        <v>0.5998356051784368</v>
      </c>
      <c r="N24" s="191">
        <f>+OE!K24/'DELEŽI OE'!$E24</f>
        <v>0.7039045553145336</v>
      </c>
      <c r="O24" s="189">
        <f>+OE!L24/'DELEŽI OE'!$C24</f>
        <v>0</v>
      </c>
      <c r="P24" s="190">
        <f>+OE!M24/'DELEŽI OE'!$D24</f>
        <v>0.07062127542982397</v>
      </c>
      <c r="Q24" s="191">
        <f>+OE!N24/'DELEŽI OE'!$E24</f>
        <v>0.02361326309265572</v>
      </c>
      <c r="R24" s="189">
        <f>+OE!O24/'DELEŽI OE'!$C24</f>
        <v>0</v>
      </c>
      <c r="S24" s="190">
        <f>+OE!P24/'DELEŽI OE'!$D24</f>
        <v>0</v>
      </c>
      <c r="T24" s="191">
        <f>+OE!Q24/'DELEŽI OE'!$E24</f>
        <v>0</v>
      </c>
      <c r="U24" s="189">
        <f>+OE!R24/'DELEŽI OE'!$C24</f>
        <v>0</v>
      </c>
      <c r="V24" s="190">
        <f>+OE!S24/'DELEŽI OE'!$D24</f>
        <v>0</v>
      </c>
      <c r="W24" s="191">
        <f>+OE!T24/'DELEŽI OE'!$E24</f>
        <v>0</v>
      </c>
      <c r="X24" s="192"/>
      <c r="Y24" s="105"/>
      <c r="Z24" s="106"/>
      <c r="AA24" s="106"/>
      <c r="AB24" s="106"/>
      <c r="AC24" s="106"/>
      <c r="AD24" s="107"/>
      <c r="AE24" s="105"/>
      <c r="AF24" s="106"/>
      <c r="AG24" s="106"/>
      <c r="AH24" s="106"/>
      <c r="AI24" s="106"/>
      <c r="AJ24" s="107"/>
    </row>
    <row r="25" spans="1:36" s="24" customFormat="1" ht="15">
      <c r="A25" s="193" t="str">
        <f>+OE!A25</f>
        <v>18.</v>
      </c>
      <c r="B25" s="94" t="str">
        <f>+OE!B25</f>
        <v>OKP JP za kom storitve Rogaška Slatina</v>
      </c>
      <c r="C25" s="105">
        <f>+OE!C25+OE!F25+OE!I25+OE!L25+OE!O25+OE!R25+OE!V25+OE!AB25</f>
        <v>1166.21</v>
      </c>
      <c r="D25" s="106">
        <f>+OE!D25+OE!G25+OE!J25+OE!M25+OE!P25+OE!S25+OE!X25</f>
        <v>432.89</v>
      </c>
      <c r="E25" s="107">
        <f>+OE!E25+OE!H25+OE!K25+OE!N25+OE!Q25+OE!T25+OE!Z25</f>
        <v>77.738</v>
      </c>
      <c r="F25" s="189">
        <f>+OE!C25/'DELEŽI OE'!$C25</f>
        <v>0.42191372051345816</v>
      </c>
      <c r="G25" s="190">
        <f>+OE!D25/'DELEŽI OE'!$D25</f>
        <v>0.3026819746355887</v>
      </c>
      <c r="H25" s="191">
        <f>+OE!E25/'DELEŽI OE'!$E25</f>
        <v>0.5322750778255165</v>
      </c>
      <c r="I25" s="189">
        <f>+OE!F25/'DELEŽI OE'!$C25</f>
        <v>0.4761149364179693</v>
      </c>
      <c r="J25" s="190">
        <f>+OE!G25/'DELEŽI OE'!$D25</f>
        <v>0.4884843724733766</v>
      </c>
      <c r="K25" s="191">
        <f>+OE!H25/'DELEŽI OE'!$E25</f>
        <v>0.2547016902930356</v>
      </c>
      <c r="L25" s="189">
        <f>+OE!I25/'DELEŽI OE'!$C25</f>
        <v>0.0886461271983605</v>
      </c>
      <c r="M25" s="190">
        <f>+OE!J25/'DELEŽI OE'!$D25</f>
        <v>0.1021044607175033</v>
      </c>
      <c r="N25" s="191">
        <f>+OE!K25/'DELEŽI OE'!$E25</f>
        <v>0.1481900743523116</v>
      </c>
      <c r="O25" s="189">
        <f>+OE!L25/'DELEŽI OE'!$C25</f>
        <v>0.013325215870212053</v>
      </c>
      <c r="P25" s="190">
        <f>+OE!M25/'DELEŽI OE'!$D25</f>
        <v>0.10672919217353138</v>
      </c>
      <c r="Q25" s="191">
        <f>+OE!N25/'DELEŽI OE'!$E25</f>
        <v>0.06483315752913633</v>
      </c>
      <c r="R25" s="189">
        <f>+OE!O25/'DELEŽI OE'!$C25</f>
        <v>0</v>
      </c>
      <c r="S25" s="190">
        <f>+OE!P25/'DELEŽI OE'!$D25</f>
        <v>0</v>
      </c>
      <c r="T25" s="191">
        <f>+OE!Q25/'DELEŽI OE'!$E25</f>
        <v>0</v>
      </c>
      <c r="U25" s="189">
        <f>+OE!R25/'DELEŽI OE'!$C25</f>
        <v>0</v>
      </c>
      <c r="V25" s="190">
        <f>+OE!S25/'DELEŽI OE'!$D25</f>
        <v>0</v>
      </c>
      <c r="W25" s="191">
        <f>+OE!T25/'DELEŽI OE'!$E25</f>
        <v>0</v>
      </c>
      <c r="X25" s="194"/>
      <c r="Y25" s="65"/>
      <c r="Z25" s="103"/>
      <c r="AA25" s="103"/>
      <c r="AB25" s="103"/>
      <c r="AC25" s="103"/>
      <c r="AD25" s="104"/>
      <c r="AE25" s="65"/>
      <c r="AF25" s="103"/>
      <c r="AG25" s="103"/>
      <c r="AH25" s="103"/>
      <c r="AI25" s="103"/>
      <c r="AJ25" s="104"/>
    </row>
    <row r="26" spans="1:36" s="1" customFormat="1" ht="15">
      <c r="A26" s="193" t="str">
        <f>+OE!A26</f>
        <v>19.</v>
      </c>
      <c r="B26" s="94" t="str">
        <f>+OE!B26</f>
        <v>JP Komunala Slovenj gradec d.o.o.</v>
      </c>
      <c r="C26" s="105">
        <f>+OE!C26+OE!F26+OE!I26+OE!L26+OE!O26+OE!R26+OE!V26+OE!AB26</f>
        <v>2.27</v>
      </c>
      <c r="D26" s="106">
        <f>+OE!D26+OE!G26+OE!J26+OE!M26+OE!P26+OE!S26+OE!X26</f>
        <v>15.7</v>
      </c>
      <c r="E26" s="107">
        <f>+OE!E26+OE!H26+OE!K26+OE!N26+OE!Q26+OE!T26+OE!Z26</f>
        <v>10.38</v>
      </c>
      <c r="F26" s="189">
        <f>+OE!C26/'DELEŽI OE'!$C26</f>
        <v>0</v>
      </c>
      <c r="G26" s="190">
        <f>+OE!D26/'DELEŽI OE'!$D26</f>
        <v>0</v>
      </c>
      <c r="H26" s="191">
        <f>+OE!E26/'DELEŽI OE'!$E26</f>
        <v>0</v>
      </c>
      <c r="I26" s="189">
        <f>+OE!F26/'DELEŽI OE'!$C26</f>
        <v>0</v>
      </c>
      <c r="J26" s="190">
        <f>+OE!G26/'DELEŽI OE'!$D26</f>
        <v>0</v>
      </c>
      <c r="K26" s="191">
        <f>+OE!H26/'DELEŽI OE'!$E26</f>
        <v>0</v>
      </c>
      <c r="L26" s="189">
        <f>+OE!I26/'DELEŽI OE'!$C26</f>
        <v>1</v>
      </c>
      <c r="M26" s="190">
        <f>+OE!J26/'DELEŽI OE'!$D26</f>
        <v>0</v>
      </c>
      <c r="N26" s="191">
        <f>+OE!K26/'DELEŽI OE'!$E26</f>
        <v>1</v>
      </c>
      <c r="O26" s="189">
        <f>+OE!L26/'DELEŽI OE'!$C26</f>
        <v>0</v>
      </c>
      <c r="P26" s="190">
        <f>+OE!M26/'DELEŽI OE'!$D26</f>
        <v>0.044585987261146494</v>
      </c>
      <c r="Q26" s="191">
        <f>+OE!N26/'DELEŽI OE'!$E26</f>
        <v>0</v>
      </c>
      <c r="R26" s="189">
        <f>+OE!O26/'DELEŽI OE'!$C26</f>
        <v>0</v>
      </c>
      <c r="S26" s="190">
        <f>+OE!P26/'DELEŽI OE'!$D26</f>
        <v>0</v>
      </c>
      <c r="T26" s="191">
        <f>+OE!Q26/'DELEŽI OE'!$E26</f>
        <v>0</v>
      </c>
      <c r="U26" s="189">
        <f>+OE!R26/'DELEŽI OE'!$C26</f>
        <v>0</v>
      </c>
      <c r="V26" s="190">
        <f>+OE!S26/'DELEŽI OE'!$D26</f>
        <v>0</v>
      </c>
      <c r="W26" s="191">
        <f>+OE!T26/'DELEŽI OE'!$E26</f>
        <v>0</v>
      </c>
      <c r="X26" s="192"/>
      <c r="Y26" s="105"/>
      <c r="Z26" s="106"/>
      <c r="AA26" s="106"/>
      <c r="AB26" s="106"/>
      <c r="AC26" s="106"/>
      <c r="AD26" s="107"/>
      <c r="AE26" s="105"/>
      <c r="AF26" s="106"/>
      <c r="AG26" s="106"/>
      <c r="AH26" s="106"/>
      <c r="AI26" s="106"/>
      <c r="AJ26" s="107"/>
    </row>
    <row r="27" spans="1:36" ht="15">
      <c r="A27" s="193" t="str">
        <f>+OE!A27</f>
        <v>20.</v>
      </c>
      <c r="B27" s="94" t="str">
        <f>+OE!B27</f>
        <v>Komunala Ravne na Koroškem</v>
      </c>
      <c r="C27" s="105">
        <f>+OE!C27+OE!F27+OE!I27+OE!L27+OE!O27+OE!R27+OE!V27+OE!AB27</f>
        <v>137.88</v>
      </c>
      <c r="D27" s="106">
        <f>+OE!D27+OE!G27+OE!J27+OE!M27+OE!P27+OE!S27+OE!X27</f>
        <v>162.34</v>
      </c>
      <c r="E27" s="107">
        <f>+OE!E27+OE!H27+OE!K27+OE!N27+OE!Q27+OE!T27+OE!Z27</f>
        <v>25.084</v>
      </c>
      <c r="F27" s="189">
        <f>+OE!C27/'DELEŽI OE'!$C27</f>
        <v>0.4123875834058602</v>
      </c>
      <c r="G27" s="190">
        <f>+OE!D27/'DELEŽI OE'!$D27</f>
        <v>0.3448318344215843</v>
      </c>
      <c r="H27" s="191">
        <f>+OE!E27/'DELEŽI OE'!$E27</f>
        <v>0.43254664327858394</v>
      </c>
      <c r="I27" s="189">
        <f>+OE!F27/'DELEŽI OE'!$C27</f>
        <v>0.513344937626922</v>
      </c>
      <c r="J27" s="190">
        <f>+OE!G27/'DELEŽI OE'!$D27</f>
        <v>0.4840458297400517</v>
      </c>
      <c r="K27" s="191">
        <f>+OE!H27/'DELEŽI OE'!$E27</f>
        <v>0.5242385584436294</v>
      </c>
      <c r="L27" s="189">
        <f>+OE!I27/'DELEŽI OE'!$C27</f>
        <v>0.07325210327821294</v>
      </c>
      <c r="M27" s="190">
        <f>+OE!J27/'DELEŽI OE'!$D27</f>
        <v>0.1022545275348035</v>
      </c>
      <c r="N27" s="191">
        <f>+OE!K27/'DELEŽI OE'!$E27</f>
        <v>0</v>
      </c>
      <c r="O27" s="189">
        <f>+OE!L27/'DELEŽI OE'!$C27</f>
        <v>0.0010153756890049319</v>
      </c>
      <c r="P27" s="190">
        <f>+OE!M27/'DELEŽI OE'!$D27</f>
        <v>0.06886780830356043</v>
      </c>
      <c r="Q27" s="191">
        <f>+OE!N27/'DELEŽI OE'!$E27</f>
        <v>0.04321479827778664</v>
      </c>
      <c r="R27" s="189">
        <f>+OE!O27/'DELEŽI OE'!$C27</f>
        <v>0</v>
      </c>
      <c r="S27" s="190">
        <f>+OE!P27/'DELEŽI OE'!$D27</f>
        <v>0</v>
      </c>
      <c r="T27" s="191">
        <f>+OE!Q27/'DELEŽI OE'!$E27</f>
        <v>0</v>
      </c>
      <c r="U27" s="189">
        <f>+OE!R27/'DELEŽI OE'!$C27</f>
        <v>0</v>
      </c>
      <c r="V27" s="190">
        <f>+OE!S27/'DELEŽI OE'!$D27</f>
        <v>0</v>
      </c>
      <c r="W27" s="191">
        <f>+OE!T27/'DELEŽI OE'!$E27</f>
        <v>0</v>
      </c>
      <c r="X27" s="192"/>
      <c r="Y27" s="65"/>
      <c r="Z27" s="103"/>
      <c r="AA27" s="103"/>
      <c r="AB27" s="103"/>
      <c r="AC27" s="103"/>
      <c r="AD27" s="104"/>
      <c r="AE27" s="65"/>
      <c r="AF27" s="103"/>
      <c r="AG27" s="103"/>
      <c r="AH27" s="103"/>
      <c r="AI27" s="103"/>
      <c r="AJ27" s="104"/>
    </row>
    <row r="28" spans="1:36" s="1" customFormat="1" ht="15">
      <c r="A28" s="193" t="str">
        <f>+OE!A28</f>
        <v>21.</v>
      </c>
      <c r="B28" s="94" t="str">
        <f>+OE!B28</f>
        <v>JP Komunal Mozirje d.o.o.</v>
      </c>
      <c r="C28" s="105">
        <f>+OE!C28+OE!F28+OE!I28+OE!L28+OE!O28+OE!R28+OE!V28+OE!AB28</f>
        <v>69.26</v>
      </c>
      <c r="D28" s="106">
        <f>+OE!D28+OE!G28+OE!J28+OE!M28+OE!P28+OE!S28+OE!X28</f>
        <v>52.922</v>
      </c>
      <c r="E28" s="107">
        <f>+OE!E28+OE!H28+OE!K28+OE!N28+OE!Q28+OE!T28+OE!Z28</f>
        <v>49.898</v>
      </c>
      <c r="F28" s="189">
        <f>+OE!C28/'DELEŽI OE'!$C28</f>
        <v>0.35027432861680624</v>
      </c>
      <c r="G28" s="190">
        <f>+OE!D28/'DELEŽI OE'!$D28</f>
        <v>0.4903820717282038</v>
      </c>
      <c r="H28" s="191">
        <f>+OE!E28/'DELEŽI OE'!$E28</f>
        <v>0.3771293438614774</v>
      </c>
      <c r="I28" s="189">
        <f>+OE!F28/'DELEŽI OE'!$C28</f>
        <v>0.4366156511695062</v>
      </c>
      <c r="J28" s="190">
        <f>+OE!G28/'DELEŽI OE'!$D28</f>
        <v>0.32179433883829034</v>
      </c>
      <c r="K28" s="191">
        <f>+OE!H28/'DELEŽI OE'!$E28</f>
        <v>0.17635977393883523</v>
      </c>
      <c r="L28" s="189">
        <f>+OE!I28/'DELEŽI OE'!$C28</f>
        <v>0.15968813167773607</v>
      </c>
      <c r="M28" s="190">
        <f>+OE!J28/'DELEŽI OE'!$D28</f>
        <v>0.1878235894335059</v>
      </c>
      <c r="N28" s="191">
        <f>+OE!K28/'DELEŽI OE'!$E28</f>
        <v>0.2950018036795062</v>
      </c>
      <c r="O28" s="189">
        <f>+OE!L28/'DELEŽI OE'!$C28</f>
        <v>0.002887669650591972</v>
      </c>
      <c r="P28" s="190">
        <f>+OE!M28/'DELEŽI OE'!$D28</f>
        <v>0</v>
      </c>
      <c r="Q28" s="191">
        <f>+OE!N28/'DELEŽI OE'!$E28</f>
        <v>0.15150907852018114</v>
      </c>
      <c r="R28" s="189">
        <f>+OE!O28/'DELEŽI OE'!$C28</f>
        <v>0</v>
      </c>
      <c r="S28" s="190">
        <f>+OE!P28/'DELEŽI OE'!$D28</f>
        <v>0</v>
      </c>
      <c r="T28" s="191">
        <f>+OE!Q28/'DELEŽI OE'!$E28</f>
        <v>0</v>
      </c>
      <c r="U28" s="189">
        <f>+OE!R28/'DELEŽI OE'!$C28</f>
        <v>0</v>
      </c>
      <c r="V28" s="190">
        <f>+OE!S28/'DELEŽI OE'!$D28</f>
        <v>0</v>
      </c>
      <c r="W28" s="191">
        <f>+OE!T28/'DELEŽI OE'!$E28</f>
        <v>0</v>
      </c>
      <c r="X28" s="192"/>
      <c r="Y28" s="105"/>
      <c r="Z28" s="106"/>
      <c r="AA28" s="106"/>
      <c r="AB28" s="106"/>
      <c r="AC28" s="106"/>
      <c r="AD28" s="107"/>
      <c r="AE28" s="105"/>
      <c r="AF28" s="106"/>
      <c r="AG28" s="106"/>
      <c r="AH28" s="106"/>
      <c r="AI28" s="106"/>
      <c r="AJ28" s="107"/>
    </row>
    <row r="29" spans="1:36" ht="15">
      <c r="A29" s="193" t="str">
        <f>+OE!A29</f>
        <v>22.</v>
      </c>
      <c r="B29" s="94" t="str">
        <f>+OE!B29</f>
        <v>Infrastruktura Bled d.o.o.</v>
      </c>
      <c r="C29" s="105">
        <f>+OE!C29+OE!F29+OE!I29+OE!L29+OE!O29+OE!R29+OE!V29+OE!AB29</f>
        <v>451.36999999999995</v>
      </c>
      <c r="D29" s="106">
        <f>+OE!D29+OE!G29+OE!J29+OE!M29+OE!P29+OE!S29+OE!X29</f>
        <v>337.712</v>
      </c>
      <c r="E29" s="107">
        <f>+OE!E29+OE!H29+OE!K29+OE!N29+OE!Q29+OE!T29+OE!Z29</f>
        <v>75.842</v>
      </c>
      <c r="F29" s="189">
        <f>+OE!C29/'DELEŽI OE'!$C29</f>
        <v>0.26418237809336026</v>
      </c>
      <c r="G29" s="190">
        <f>+OE!D29/'DELEŽI OE'!$D29</f>
        <v>0.3102525228597148</v>
      </c>
      <c r="H29" s="191">
        <f>+OE!E29/'DELEŽI OE'!$E29</f>
        <v>0.29007673848263493</v>
      </c>
      <c r="I29" s="189">
        <f>+OE!F29/'DELEŽI OE'!$C29</f>
        <v>0.6086137758380044</v>
      </c>
      <c r="J29" s="190">
        <f>+OE!G29/'DELEŽI OE'!$D29</f>
        <v>0.5165940209409201</v>
      </c>
      <c r="K29" s="191">
        <f>+OE!H29/'DELEŽI OE'!$E29</f>
        <v>0.5726378523773107</v>
      </c>
      <c r="L29" s="189">
        <f>+OE!I29/'DELEŽI OE'!$C29</f>
        <v>0.09646188271263044</v>
      </c>
      <c r="M29" s="190">
        <f>+OE!J29/'DELEŽI OE'!$D29</f>
        <v>0.10423082389728527</v>
      </c>
      <c r="N29" s="191">
        <f>+OE!K29/'DELEŽI OE'!$E29</f>
        <v>0.10310909522428206</v>
      </c>
      <c r="O29" s="189">
        <f>+OE!L29/'DELEŽI OE'!$C29</f>
        <v>0.030741963356005052</v>
      </c>
      <c r="P29" s="190">
        <f>+OE!M29/'DELEŽI OE'!$D29</f>
        <v>0.06892263230207989</v>
      </c>
      <c r="Q29" s="191">
        <f>+OE!N29/'DELEŽI OE'!$E29</f>
        <v>0.03417631391577226</v>
      </c>
      <c r="R29" s="189">
        <f>+OE!O29/'DELEŽI OE'!$C29</f>
        <v>0</v>
      </c>
      <c r="S29" s="190">
        <f>+OE!P29/'DELEŽI OE'!$D29</f>
        <v>0</v>
      </c>
      <c r="T29" s="191">
        <f>+OE!Q29/'DELEŽI OE'!$E29</f>
        <v>0</v>
      </c>
      <c r="U29" s="189">
        <f>+OE!R29/'DELEŽI OE'!$C29</f>
        <v>0</v>
      </c>
      <c r="V29" s="190">
        <f>+OE!S29/'DELEŽI OE'!$D29</f>
        <v>0</v>
      </c>
      <c r="W29" s="191">
        <f>+OE!T29/'DELEŽI OE'!$E29</f>
        <v>0</v>
      </c>
      <c r="X29" s="192"/>
      <c r="Y29" s="65"/>
      <c r="Z29" s="103"/>
      <c r="AA29" s="103"/>
      <c r="AB29" s="103"/>
      <c r="AC29" s="103"/>
      <c r="AD29" s="104"/>
      <c r="AE29" s="65"/>
      <c r="AF29" s="103"/>
      <c r="AG29" s="103"/>
      <c r="AH29" s="103"/>
      <c r="AI29" s="103"/>
      <c r="AJ29" s="104"/>
    </row>
    <row r="30" spans="1:36" ht="15">
      <c r="A30" s="193" t="str">
        <f>+OE!A30</f>
        <v>23.</v>
      </c>
      <c r="B30" s="94" t="str">
        <f>+OE!B30</f>
        <v>JP Komunala Tržič d.o.o.</v>
      </c>
      <c r="C30" s="105">
        <f>+OE!C30+OE!F30+OE!I30+OE!L30+OE!O30+OE!R30+OE!V30+OE!AB30</f>
        <v>709.13</v>
      </c>
      <c r="D30" s="106">
        <f>+OE!D30+OE!G30+OE!J30+OE!M30+OE!P30+OE!S30+OE!X30</f>
        <v>204.20000000000002</v>
      </c>
      <c r="E30" s="107">
        <f>+OE!E30+OE!H30+OE!K30+OE!N30+OE!Q30+OE!T30+OE!Z30</f>
        <v>35.12</v>
      </c>
      <c r="F30" s="189">
        <f>+OE!C30/'DELEŽI OE'!$C30</f>
        <v>0.14911229252746322</v>
      </c>
      <c r="G30" s="190">
        <f>+OE!D30/'DELEŽI OE'!$D30</f>
        <v>0.07615083251714005</v>
      </c>
      <c r="H30" s="191">
        <f>+OE!E30/'DELEŽI OE'!$E30</f>
        <v>0.49686788154897493</v>
      </c>
      <c r="I30" s="189">
        <f>+OE!F30/'DELEŽI OE'!$C30</f>
        <v>0.42415354025355007</v>
      </c>
      <c r="J30" s="190">
        <f>+OE!G30/'DELEŽI OE'!$D30</f>
        <v>0.6199314397649363</v>
      </c>
      <c r="K30" s="191">
        <f>+OE!H30/'DELEŽI OE'!$E30</f>
        <v>0.41087699316628706</v>
      </c>
      <c r="L30" s="189">
        <f>+OE!I30/'DELEŽI OE'!$C30</f>
        <v>0.11875114577016907</v>
      </c>
      <c r="M30" s="190">
        <f>+OE!J30/'DELEŽI OE'!$D30</f>
        <v>0.12125367286973555</v>
      </c>
      <c r="N30" s="191">
        <f>+OE!K30/'DELEŽI OE'!$E30</f>
        <v>0.09225512528473806</v>
      </c>
      <c r="O30" s="189">
        <f>+OE!L30/'DELEŽI OE'!$C30</f>
        <v>0.04004907421770338</v>
      </c>
      <c r="P30" s="190">
        <f>+OE!M30/'DELEŽI OE'!$D30</f>
        <v>0.13369245837414298</v>
      </c>
      <c r="Q30" s="191">
        <f>+OE!N30/'DELEŽI OE'!$E30</f>
        <v>0</v>
      </c>
      <c r="R30" s="189">
        <f>+OE!O30/'DELEŽI OE'!$C30</f>
        <v>0</v>
      </c>
      <c r="S30" s="190">
        <f>+OE!P30/'DELEŽI OE'!$D30</f>
        <v>0</v>
      </c>
      <c r="T30" s="191">
        <f>+OE!Q30/'DELEŽI OE'!$E30</f>
        <v>0</v>
      </c>
      <c r="U30" s="189">
        <f>+OE!R30/'DELEŽI OE'!$C30</f>
        <v>0</v>
      </c>
      <c r="V30" s="190">
        <f>+OE!S30/'DELEŽI OE'!$D30</f>
        <v>0</v>
      </c>
      <c r="W30" s="191">
        <f>+OE!T30/'DELEŽI OE'!$E30</f>
        <v>0</v>
      </c>
      <c r="X30" s="192"/>
      <c r="Y30" s="65"/>
      <c r="Z30" s="103"/>
      <c r="AA30" s="103"/>
      <c r="AB30" s="103"/>
      <c r="AC30" s="103"/>
      <c r="AD30" s="104"/>
      <c r="AE30" s="65"/>
      <c r="AF30" s="103"/>
      <c r="AG30" s="103"/>
      <c r="AH30" s="103"/>
      <c r="AI30" s="103"/>
      <c r="AJ30" s="104"/>
    </row>
    <row r="31" spans="1:36" s="1" customFormat="1" ht="15">
      <c r="A31" s="193" t="str">
        <f>+OE!A31</f>
        <v>24.</v>
      </c>
      <c r="B31" s="94" t="str">
        <f>+OE!B31</f>
        <v>JP KPV, d.o.o.</v>
      </c>
      <c r="C31" s="105">
        <f>+OE!C31+OE!F31+OE!I31+OE!L31+OE!O31+OE!R31+OE!V31+OE!AB31</f>
        <v>921</v>
      </c>
      <c r="D31" s="106">
        <f>+OE!D31+OE!G31+OE!J31+OE!M31+OE!P31+OE!S31+OE!X31</f>
        <v>379.78</v>
      </c>
      <c r="E31" s="107">
        <f>+OE!E31+OE!H31+OE!K31+OE!N31+OE!Q31+OE!T31+OE!Z31</f>
        <v>164.48</v>
      </c>
      <c r="F31" s="189">
        <f>+OE!C31/'DELEŽI OE'!$C31</f>
        <v>0.31245385450597174</v>
      </c>
      <c r="G31" s="190">
        <f>+OE!D31/'DELEŽI OE'!$D31</f>
        <v>0.36010321765232506</v>
      </c>
      <c r="H31" s="191">
        <f>+OE!E31/'DELEŽI OE'!$E31</f>
        <v>0.38788910505836577</v>
      </c>
      <c r="I31" s="189">
        <f>+OE!F31/'DELEŽI OE'!$C31</f>
        <v>0.49969598262757875</v>
      </c>
      <c r="J31" s="190">
        <f>+OE!G31/'DELEŽI OE'!$D31</f>
        <v>0.46900837326873457</v>
      </c>
      <c r="K31" s="191">
        <f>+OE!H31/'DELEŽI OE'!$E31</f>
        <v>0.4887524319066148</v>
      </c>
      <c r="L31" s="189">
        <f>+OE!I31/'DELEŽI OE'!$C31</f>
        <v>0.10634093376764386</v>
      </c>
      <c r="M31" s="190">
        <f>+OE!J31/'DELEŽI OE'!$D31</f>
        <v>0.09200063194481016</v>
      </c>
      <c r="N31" s="191">
        <f>+OE!K31/'DELEŽI OE'!$E31</f>
        <v>0.09849221789883268</v>
      </c>
      <c r="O31" s="189">
        <f>+OE!L31/'DELEŽI OE'!$C31</f>
        <v>0.041444082519001085</v>
      </c>
      <c r="P31" s="190">
        <f>+OE!M31/'DELEŽI OE'!$D31</f>
        <v>0.0788877771341303</v>
      </c>
      <c r="Q31" s="191">
        <f>+OE!N31/'DELEŽI OE'!$E31</f>
        <v>0.024866245136186772</v>
      </c>
      <c r="R31" s="189">
        <f>+OE!O31/'DELEŽI OE'!$C31</f>
        <v>0</v>
      </c>
      <c r="S31" s="190">
        <f>+OE!P31/'DELEŽI OE'!$D31</f>
        <v>0</v>
      </c>
      <c r="T31" s="191">
        <f>+OE!Q31/'DELEŽI OE'!$E31</f>
        <v>0</v>
      </c>
      <c r="U31" s="189">
        <f>+OE!R31/'DELEŽI OE'!$C31</f>
        <v>0</v>
      </c>
      <c r="V31" s="190">
        <f>+OE!S31/'DELEŽI OE'!$D31</f>
        <v>0</v>
      </c>
      <c r="W31" s="191">
        <f>+OE!T31/'DELEŽI OE'!$E31</f>
        <v>0</v>
      </c>
      <c r="X31" s="192"/>
      <c r="Y31" s="105"/>
      <c r="Z31" s="106"/>
      <c r="AA31" s="106"/>
      <c r="AB31" s="106"/>
      <c r="AC31" s="106"/>
      <c r="AD31" s="107"/>
      <c r="AE31" s="105"/>
      <c r="AF31" s="106"/>
      <c r="AG31" s="106"/>
      <c r="AH31" s="106"/>
      <c r="AI31" s="106"/>
      <c r="AJ31" s="107"/>
    </row>
    <row r="32" spans="1:36" s="1" customFormat="1" ht="15">
      <c r="A32" s="193" t="str">
        <f>+OE!A32</f>
        <v>25.</v>
      </c>
      <c r="B32" s="94" t="str">
        <f>+OE!B32</f>
        <v>Komunala Kranj, Javno podjetje d.o.o.</v>
      </c>
      <c r="C32" s="105">
        <f>+OE!C32+OE!F32+OE!I32+OE!L32+OE!O32+OE!R32+OE!V32+OE!AB32</f>
        <v>3422.95</v>
      </c>
      <c r="D32" s="106">
        <f>+OE!D32+OE!G32+OE!J32+OE!M32+OE!P32+OE!S32+OE!X32</f>
        <v>1145.12</v>
      </c>
      <c r="E32" s="107">
        <f>+OE!E32+OE!H32+OE!K32+OE!N32+OE!Q32+OE!T32+OE!Z32</f>
        <v>516.65</v>
      </c>
      <c r="F32" s="189">
        <f>+OE!C32/'DELEŽI OE'!$C32</f>
        <v>0.1577586584671117</v>
      </c>
      <c r="G32" s="190">
        <f>+OE!D32/'DELEŽI OE'!$D32</f>
        <v>0.18862651949140702</v>
      </c>
      <c r="H32" s="191">
        <f>+OE!E32/'DELEŽI OE'!$E32</f>
        <v>0.2603503338817381</v>
      </c>
      <c r="I32" s="189">
        <f>+OE!F32/'DELEŽI OE'!$C32</f>
        <v>0.5613432857622811</v>
      </c>
      <c r="J32" s="190">
        <f>+OE!G32/'DELEŽI OE'!$D32</f>
        <v>0.35030389828140285</v>
      </c>
      <c r="K32" s="191">
        <f>+OE!H32/'DELEŽI OE'!$E32</f>
        <v>0.2841769089325462</v>
      </c>
      <c r="L32" s="189">
        <f>+OE!I32/'DELEŽI OE'!$C32</f>
        <v>0.27090667406769015</v>
      </c>
      <c r="M32" s="190">
        <f>+OE!J32/'DELEŽI OE'!$D32</f>
        <v>0.22195053793488895</v>
      </c>
      <c r="N32" s="191">
        <f>+OE!K32/'DELEŽI OE'!$E32</f>
        <v>0.37590244846607956</v>
      </c>
      <c r="O32" s="189">
        <f>+OE!L32/'DELEŽI OE'!$C32</f>
        <v>0.0012270117880775356</v>
      </c>
      <c r="P32" s="190">
        <f>+OE!M32/'DELEŽI OE'!$D32</f>
        <v>0.21816054212658936</v>
      </c>
      <c r="Q32" s="191">
        <f>+OE!N32/'DELEŽI OE'!$E32</f>
        <v>0.04182715571470048</v>
      </c>
      <c r="R32" s="189">
        <f>+OE!O32/'DELEŽI OE'!$C32</f>
        <v>0</v>
      </c>
      <c r="S32" s="190">
        <f>+OE!P32/'DELEŽI OE'!$D32</f>
        <v>0</v>
      </c>
      <c r="T32" s="191">
        <f>+OE!Q32/'DELEŽI OE'!$E32</f>
        <v>0.00870995838575438</v>
      </c>
      <c r="U32" s="189">
        <f>+OE!R32/'DELEŽI OE'!$C32</f>
        <v>0</v>
      </c>
      <c r="V32" s="190">
        <f>+OE!S32/'DELEŽI OE'!$D32</f>
        <v>0</v>
      </c>
      <c r="W32" s="191">
        <f>+OE!T32/'DELEŽI OE'!$E32</f>
        <v>0</v>
      </c>
      <c r="X32" s="195"/>
      <c r="Y32" s="105"/>
      <c r="Z32" s="106"/>
      <c r="AA32" s="106"/>
      <c r="AB32" s="106"/>
      <c r="AC32" s="106"/>
      <c r="AD32" s="107"/>
      <c r="AE32" s="65"/>
      <c r="AF32" s="106"/>
      <c r="AG32" s="106"/>
      <c r="AH32" s="106"/>
      <c r="AI32" s="106"/>
      <c r="AJ32" s="107"/>
    </row>
    <row r="33" spans="1:36" s="1" customFormat="1" ht="15">
      <c r="A33" s="193" t="str">
        <f>+OE!A33</f>
        <v>26.</v>
      </c>
      <c r="B33" s="94" t="str">
        <f>+OE!B33</f>
        <v>Simbio, družba za ravnanje z odpadki, d.o.o.</v>
      </c>
      <c r="C33" s="105">
        <f>+OE!C33+OE!F33+OE!I33+OE!L33+OE!O33+OE!R33+OE!V33+OE!AB33</f>
        <v>4948.921</v>
      </c>
      <c r="D33" s="106">
        <f>+OE!D33+OE!G33+OE!J33+OE!M33+OE!P33+OE!S33+OE!X33</f>
        <v>1467.47</v>
      </c>
      <c r="E33" s="107">
        <f>+OE!E33+OE!H33+OE!K33+OE!N33+OE!Q33+OE!T33+OE!Z33</f>
        <v>652.544</v>
      </c>
      <c r="F33" s="189">
        <f>+OE!C33/'DELEŽI OE'!$C33</f>
        <v>0.5766115482546599</v>
      </c>
      <c r="G33" s="190">
        <f>+OE!D33/'DELEŽI OE'!$D33</f>
        <v>0.5242764758393698</v>
      </c>
      <c r="H33" s="191">
        <f>+OE!E33/'DELEŽI OE'!$E33</f>
        <v>0.6132368085523735</v>
      </c>
      <c r="I33" s="189">
        <f>+OE!F33/'DELEŽI OE'!$C33</f>
        <v>0.31629440033494166</v>
      </c>
      <c r="J33" s="190">
        <f>+OE!G33/'DELEŽI OE'!$D33</f>
        <v>0</v>
      </c>
      <c r="K33" s="191">
        <f>+OE!H33/'DELEŽI OE'!$E33</f>
        <v>0.3060943016869361</v>
      </c>
      <c r="L33" s="189">
        <f>+OE!I33/'DELEŽI OE'!$C33</f>
        <v>0.10709405141039834</v>
      </c>
      <c r="M33" s="190">
        <f>+OE!J33/'DELEŽI OE'!$D33</f>
        <v>0.0988095156970841</v>
      </c>
      <c r="N33" s="191">
        <f>+OE!K33/'DELEŽI OE'!$E33</f>
        <v>0.03831159278148293</v>
      </c>
      <c r="O33" s="189">
        <f>+OE!L33/'DELEŽI OE'!$C33</f>
        <v>0</v>
      </c>
      <c r="P33" s="190">
        <f>+OE!M33/'DELEŽI OE'!$D33</f>
        <v>0.3769140084635461</v>
      </c>
      <c r="Q33" s="191">
        <f>+OE!N33/'DELEŽI OE'!$E33</f>
        <v>0</v>
      </c>
      <c r="R33" s="189">
        <f>+OE!O33/'DELEŽI OE'!$C33</f>
        <v>0</v>
      </c>
      <c r="S33" s="190">
        <f>+OE!P33/'DELEŽI OE'!$D33</f>
        <v>0</v>
      </c>
      <c r="T33" s="191">
        <f>+OE!Q33/'DELEŽI OE'!$E33</f>
        <v>0.04235729697920754</v>
      </c>
      <c r="U33" s="189">
        <f>+OE!R33/'DELEŽI OE'!$C33</f>
        <v>0</v>
      </c>
      <c r="V33" s="190">
        <f>+OE!S33/'DELEŽI OE'!$D33</f>
        <v>0</v>
      </c>
      <c r="W33" s="191">
        <f>+OE!T33/'DELEŽI OE'!$E33</f>
        <v>0</v>
      </c>
      <c r="X33" s="192"/>
      <c r="Y33" s="105"/>
      <c r="Z33" s="106"/>
      <c r="AA33" s="106"/>
      <c r="AB33" s="106"/>
      <c r="AC33" s="106"/>
      <c r="AD33" s="107"/>
      <c r="AE33" s="105"/>
      <c r="AF33" s="106"/>
      <c r="AG33" s="106"/>
      <c r="AH33" s="106"/>
      <c r="AI33" s="106"/>
      <c r="AJ33" s="107"/>
    </row>
    <row r="34" spans="1:36" s="1" customFormat="1" ht="15">
      <c r="A34" s="193" t="str">
        <f>+OE!A34</f>
        <v>27.</v>
      </c>
      <c r="B34" s="94" t="str">
        <f>+OE!B34</f>
        <v>Komunala Sevnica</v>
      </c>
      <c r="C34" s="105">
        <f>+OE!C34+OE!F34+OE!I34+OE!L34+OE!O34+OE!R34+OE!V34+OE!AB34</f>
        <v>209.1</v>
      </c>
      <c r="D34" s="106">
        <f>+OE!D34+OE!G34+OE!J34+OE!M34+OE!P34+OE!S34+OE!X34</f>
        <v>164.64999999999998</v>
      </c>
      <c r="E34" s="107">
        <f>+OE!E34+OE!H34+OE!K34+OE!N34+OE!Q34+OE!T34+OE!Z34</f>
        <v>69.461</v>
      </c>
      <c r="F34" s="189">
        <f>+OE!C34/'DELEŽI OE'!$C34</f>
        <v>0.3768531802965088</v>
      </c>
      <c r="G34" s="190">
        <f>+OE!D34/'DELEŽI OE'!$D34</f>
        <v>0.2932280595201944</v>
      </c>
      <c r="H34" s="191">
        <f>+OE!E34/'DELEŽI OE'!$E34</f>
        <v>0.34432271346510995</v>
      </c>
      <c r="I34" s="189">
        <f>+OE!F34/'DELEŽI OE'!$C34</f>
        <v>0.4378766140602583</v>
      </c>
      <c r="J34" s="190">
        <f>+OE!G34/'DELEŽI OE'!$D34</f>
        <v>0.4522927421803827</v>
      </c>
      <c r="K34" s="191">
        <f>+OE!H34/'DELEŽI OE'!$E34</f>
        <v>0.47882984696448366</v>
      </c>
      <c r="L34" s="189">
        <f>+OE!I34/'DELEŽI OE'!$C34</f>
        <v>0.08560497369679579</v>
      </c>
      <c r="M34" s="190">
        <f>+OE!J34/'DELEŽI OE'!$D34</f>
        <v>0.15839659884603707</v>
      </c>
      <c r="N34" s="191">
        <f>+OE!K34/'DELEŽI OE'!$E34</f>
        <v>0.09766631635018212</v>
      </c>
      <c r="O34" s="189">
        <f>+OE!L34/'DELEŽI OE'!$C34</f>
        <v>0.03175514108082257</v>
      </c>
      <c r="P34" s="190">
        <f>+OE!M34/'DELEŽI OE'!$D34</f>
        <v>0.04142119647737626</v>
      </c>
      <c r="Q34" s="191">
        <f>+OE!N34/'DELEŽI OE'!$E34</f>
        <v>0.0791811232202243</v>
      </c>
      <c r="R34" s="189">
        <f>+OE!O34/'DELEŽI OE'!$C34</f>
        <v>0</v>
      </c>
      <c r="S34" s="190">
        <f>+OE!P34/'DELEŽI OE'!$D34</f>
        <v>0</v>
      </c>
      <c r="T34" s="191">
        <f>+OE!Q34/'DELEŽI OE'!$E34</f>
        <v>0</v>
      </c>
      <c r="U34" s="189">
        <f>+OE!R34/'DELEŽI OE'!$C34</f>
        <v>0</v>
      </c>
      <c r="V34" s="190">
        <f>+OE!S34/'DELEŽI OE'!$D34</f>
        <v>0</v>
      </c>
      <c r="W34" s="191">
        <f>+OE!T34/'DELEŽI OE'!$E34</f>
        <v>0</v>
      </c>
      <c r="X34" s="192"/>
      <c r="Y34" s="65"/>
      <c r="Z34" s="103"/>
      <c r="AA34" s="103"/>
      <c r="AB34" s="103"/>
      <c r="AC34" s="103"/>
      <c r="AD34" s="104"/>
      <c r="AE34" s="65"/>
      <c r="AF34" s="103"/>
      <c r="AG34" s="103"/>
      <c r="AH34" s="103"/>
      <c r="AI34" s="103"/>
      <c r="AJ34" s="104"/>
    </row>
    <row r="35" spans="1:36" s="1" customFormat="1" ht="15">
      <c r="A35" s="193" t="str">
        <f>+OE!A35</f>
        <v>28.</v>
      </c>
      <c r="B35" s="94" t="str">
        <f>+OE!B35</f>
        <v>Komunala Izola d.o.o.</v>
      </c>
      <c r="C35" s="105">
        <f>+OE!C35+OE!F35+OE!I35+OE!L35+OE!O35+OE!R35+OE!V35+OE!AB35</f>
        <v>0</v>
      </c>
      <c r="D35" s="106">
        <f>+OE!D35+OE!G35+OE!J35+OE!M35+OE!P35+OE!S35+OE!X35</f>
        <v>393.62600000000003</v>
      </c>
      <c r="E35" s="107">
        <f>+OE!E35+OE!H35+OE!K35+OE!N35+OE!Q35+OE!T35+OE!Z35</f>
        <v>123.093</v>
      </c>
      <c r="F35" s="189" t="e">
        <f>+OE!C35/'DELEŽI OE'!$C35</f>
        <v>#DIV/0!</v>
      </c>
      <c r="G35" s="190">
        <f>+OE!D35/'DELEŽI OE'!$D35</f>
        <v>0.24304796939226575</v>
      </c>
      <c r="H35" s="191">
        <f>+OE!E35/'DELEŽI OE'!$E35</f>
        <v>0.3390932059499728</v>
      </c>
      <c r="I35" s="189" t="e">
        <f>+OE!F35/'DELEŽI OE'!$C35</f>
        <v>#DIV/0!</v>
      </c>
      <c r="J35" s="190">
        <f>+OE!G35/'DELEŽI OE'!$D35</f>
        <v>0.0333463744772957</v>
      </c>
      <c r="K35" s="191">
        <f>+OE!H35/'DELEŽI OE'!$E35</f>
        <v>0.30475331659801935</v>
      </c>
      <c r="L35" s="189" t="e">
        <f>+OE!I35/'DELEŽI OE'!$C35</f>
        <v>#DIV/0!</v>
      </c>
      <c r="M35" s="190">
        <f>+OE!J35/'DELEŽI OE'!$D35</f>
        <v>0.05807543200906443</v>
      </c>
      <c r="N35" s="191">
        <f>+OE!K35/'DELEŽI OE'!$E35</f>
        <v>0.08058947300008935</v>
      </c>
      <c r="O35" s="189" t="e">
        <f>+OE!L35/'DELEŽI OE'!$C35</f>
        <v>#DIV/0!</v>
      </c>
      <c r="P35" s="190">
        <f>+OE!M35/'DELEŽI OE'!$D35</f>
        <v>0.6072261486792031</v>
      </c>
      <c r="Q35" s="191">
        <f>+OE!N35/'DELEŽI OE'!$E35</f>
        <v>0.08058947300008935</v>
      </c>
      <c r="R35" s="189" t="e">
        <f>+OE!O35/'DELEŽI OE'!$C35</f>
        <v>#DIV/0!</v>
      </c>
      <c r="S35" s="190">
        <f>+OE!P35/'DELEŽI OE'!$D35</f>
        <v>0</v>
      </c>
      <c r="T35" s="191">
        <f>+OE!Q35/'DELEŽI OE'!$E35</f>
        <v>0</v>
      </c>
      <c r="U35" s="189" t="e">
        <f>+OE!R35/'DELEŽI OE'!$C35</f>
        <v>#DIV/0!</v>
      </c>
      <c r="V35" s="190">
        <f>+OE!S35/'DELEŽI OE'!$D35</f>
        <v>0</v>
      </c>
      <c r="W35" s="191">
        <f>+OE!T35/'DELEŽI OE'!$E35</f>
        <v>0</v>
      </c>
      <c r="X35" s="192"/>
      <c r="Y35" s="105"/>
      <c r="Z35" s="106"/>
      <c r="AA35" s="106"/>
      <c r="AB35" s="106"/>
      <c r="AC35" s="106"/>
      <c r="AD35" s="107"/>
      <c r="AE35" s="105"/>
      <c r="AF35" s="106"/>
      <c r="AG35" s="106"/>
      <c r="AH35" s="106"/>
      <c r="AI35" s="106"/>
      <c r="AJ35" s="107"/>
    </row>
    <row r="36" spans="1:40" s="1" customFormat="1" ht="15">
      <c r="A36" s="193" t="str">
        <f>+OE!A36</f>
        <v>29.</v>
      </c>
      <c r="B36" s="94" t="str">
        <f>+OE!B36</f>
        <v>KP Ormož d.o.o.</v>
      </c>
      <c r="C36" s="105">
        <f>+OE!C36+OE!F36+OE!I36+OE!L36+OE!O36+OE!R36+OE!V36+OE!AB36</f>
        <v>377.19</v>
      </c>
      <c r="D36" s="106">
        <f>+OE!D36+OE!G36+OE!J36+OE!M36+OE!P36+OE!S36+OE!X36</f>
        <v>207.93999999999997</v>
      </c>
      <c r="E36" s="107">
        <f>+OE!E36+OE!H36+OE!K36+OE!N36+OE!Q36+OE!T36+OE!Z36</f>
        <v>73.532</v>
      </c>
      <c r="F36" s="189">
        <f>+OE!C36/'DELEŽI OE'!$C36</f>
        <v>0.1914684906810891</v>
      </c>
      <c r="G36" s="190">
        <f>+OE!D36/'DELEŽI OE'!$D36</f>
        <v>0.3223045109166106</v>
      </c>
      <c r="H36" s="191">
        <f>+OE!E36/'DELEŽI OE'!$E36</f>
        <v>0.38133057716368385</v>
      </c>
      <c r="I36" s="189">
        <f>+OE!F36/'DELEŽI OE'!$C36</f>
        <v>0.6298947480049842</v>
      </c>
      <c r="J36" s="190">
        <f>+OE!G36/'DELEŽI OE'!$D36</f>
        <v>0.4487833028758296</v>
      </c>
      <c r="K36" s="191">
        <f>+OE!H36/'DELEŽI OE'!$E36</f>
        <v>0.4388837512919545</v>
      </c>
      <c r="L36" s="189">
        <f>+OE!I36/'DELEŽI OE'!$C36</f>
        <v>0.13759643680903524</v>
      </c>
      <c r="M36" s="190">
        <f>+OE!J36/'DELEŽI OE'!$D36</f>
        <v>0.08233144176204676</v>
      </c>
      <c r="N36" s="191">
        <f>+OE!K36/'DELEŽI OE'!$E36</f>
        <v>0.11532394059729098</v>
      </c>
      <c r="O36" s="189">
        <f>+OE!L36/'DELEŽI OE'!$C36</f>
        <v>0.04104032450489144</v>
      </c>
      <c r="P36" s="190">
        <f>+OE!M36/'DELEŽI OE'!$D36</f>
        <v>0.14658074444551314</v>
      </c>
      <c r="Q36" s="191">
        <f>+OE!N36/'DELEŽI OE'!$E36</f>
        <v>0.06446173094707067</v>
      </c>
      <c r="R36" s="189">
        <f>+OE!O36/'DELEŽI OE'!$C36</f>
        <v>0</v>
      </c>
      <c r="S36" s="190">
        <f>+OE!P36/'DELEŽI OE'!$D36</f>
        <v>0</v>
      </c>
      <c r="T36" s="191">
        <f>+OE!Q36/'DELEŽI OE'!$E36</f>
        <v>0</v>
      </c>
      <c r="U36" s="189">
        <f>+OE!R36/'DELEŽI OE'!$C36</f>
        <v>0</v>
      </c>
      <c r="V36" s="190">
        <f>+OE!S36/'DELEŽI OE'!$D36</f>
        <v>0</v>
      </c>
      <c r="W36" s="191">
        <f>+OE!T36/'DELEŽI OE'!$E36</f>
        <v>0</v>
      </c>
      <c r="X36" s="197"/>
      <c r="Y36" s="105"/>
      <c r="Z36" s="106"/>
      <c r="AA36" s="106"/>
      <c r="AB36" s="106"/>
      <c r="AC36" s="106"/>
      <c r="AD36" s="107"/>
      <c r="AE36" s="105"/>
      <c r="AF36" s="106"/>
      <c r="AG36" s="106"/>
      <c r="AH36" s="106"/>
      <c r="AI36" s="106"/>
      <c r="AJ36" s="107"/>
      <c r="AK36" s="25"/>
      <c r="AL36" s="25"/>
      <c r="AM36" s="25"/>
      <c r="AN36" s="25"/>
    </row>
    <row r="37" spans="1:36" ht="15">
      <c r="A37" s="193" t="str">
        <f>+OE!A37</f>
        <v>30.</v>
      </c>
      <c r="B37" s="94" t="str">
        <f>+OE!B37</f>
        <v>Jeko-in d.o.o. Jesenice</v>
      </c>
      <c r="C37" s="105">
        <f>+OE!C37+OE!F37+OE!I37+OE!L37+OE!O37+OE!R37+OE!V37+OE!AB37</f>
        <v>636.984</v>
      </c>
      <c r="D37" s="106">
        <f>+OE!D37+OE!G37+OE!J37+OE!M37+OE!P37+OE!S37+OE!X37</f>
        <v>266.91999999999996</v>
      </c>
      <c r="E37" s="107">
        <f>+OE!E37+OE!H37+OE!K37+OE!N37+OE!Q37+OE!T37+OE!Z37</f>
        <v>59.001999999999995</v>
      </c>
      <c r="F37" s="189">
        <f>+OE!C37/'DELEŽI OE'!$C37</f>
        <v>0.2566155507830652</v>
      </c>
      <c r="G37" s="190">
        <f>+OE!D37/'DELEŽI OE'!$D37</f>
        <v>0.36782556571257313</v>
      </c>
      <c r="H37" s="191">
        <f>+OE!E37/'DELEŽI OE'!$E37</f>
        <v>0.5745906918409546</v>
      </c>
      <c r="I37" s="189">
        <f>+OE!F37/'DELEŽI OE'!$C37</f>
        <v>0.4735440764603192</v>
      </c>
      <c r="J37" s="190">
        <f>+OE!G37/'DELEŽI OE'!$D37</f>
        <v>0.4653079574404317</v>
      </c>
      <c r="K37" s="191">
        <f>+OE!H37/'DELEŽI OE'!$E37</f>
        <v>0.31253177858377684</v>
      </c>
      <c r="L37" s="189">
        <f>+OE!I37/'DELEŽI OE'!$C37</f>
        <v>0.06756841616115945</v>
      </c>
      <c r="M37" s="190">
        <f>+OE!J37/'DELEŽI OE'!$D37</f>
        <v>0</v>
      </c>
      <c r="N37" s="191">
        <f>+OE!K37/'DELEŽI OE'!$E37</f>
        <v>0.05626927900749127</v>
      </c>
      <c r="O37" s="189">
        <f>+OE!L37/'DELEŽI OE'!$C37</f>
        <v>0.02644336435452068</v>
      </c>
      <c r="P37" s="190">
        <f>+OE!M37/'DELEŽI OE'!$D37</f>
        <v>0.11066986362955195</v>
      </c>
      <c r="Q37" s="191">
        <f>+OE!N37/'DELEŽI OE'!$E37</f>
        <v>0.056608250567777366</v>
      </c>
      <c r="R37" s="189">
        <f>+OE!O37/'DELEŽI OE'!$C37</f>
        <v>0</v>
      </c>
      <c r="S37" s="190">
        <f>+OE!P37/'DELEŽI OE'!$D37</f>
        <v>0</v>
      </c>
      <c r="T37" s="191">
        <f>+OE!Q37/'DELEŽI OE'!$E37</f>
        <v>0</v>
      </c>
      <c r="U37" s="189">
        <f>+OE!R37/'DELEŽI OE'!$C37</f>
        <v>0</v>
      </c>
      <c r="V37" s="190">
        <f>+OE!S37/'DELEŽI OE'!$D37</f>
        <v>0</v>
      </c>
      <c r="W37" s="191">
        <f>+OE!T37/'DELEŽI OE'!$E37</f>
        <v>0</v>
      </c>
      <c r="X37" s="192"/>
      <c r="Y37" s="65"/>
      <c r="Z37" s="103"/>
      <c r="AA37" s="103"/>
      <c r="AB37" s="103"/>
      <c r="AC37" s="103"/>
      <c r="AD37" s="104"/>
      <c r="AE37" s="65"/>
      <c r="AF37" s="103"/>
      <c r="AG37" s="103"/>
      <c r="AH37" s="103"/>
      <c r="AI37" s="103"/>
      <c r="AJ37" s="104"/>
    </row>
    <row r="38" spans="1:36" ht="15">
      <c r="A38" s="193" t="str">
        <f>+OE!A38</f>
        <v>31.</v>
      </c>
      <c r="B38" s="94" t="str">
        <f>+OE!B38</f>
        <v>JP Komunaal Cerknica d.o.o</v>
      </c>
      <c r="C38" s="105">
        <f>+OE!C38+OE!F38+OE!I38+OE!L38+OE!O38+OE!R38+OE!V38+OE!AB38</f>
        <v>548.26</v>
      </c>
      <c r="D38" s="106">
        <f>+OE!D38+OE!G38+OE!J38+OE!M38+OE!P38+OE!S38+OE!X38</f>
        <v>188.17999999999998</v>
      </c>
      <c r="E38" s="107">
        <f>+OE!E38+OE!H38+OE!K38+OE!N38+OE!Q38+OE!T38+OE!Z38</f>
        <v>81.75</v>
      </c>
      <c r="F38" s="189">
        <f>+OE!C38/'DELEŽI OE'!$C38</f>
        <v>0.4508992084047715</v>
      </c>
      <c r="G38" s="190">
        <f>+OE!D38/'DELEŽI OE'!$D38</f>
        <v>0.6514560527154852</v>
      </c>
      <c r="H38" s="191">
        <f>+OE!E38/'DELEŽI OE'!$E38</f>
        <v>0.30187155963302753</v>
      </c>
      <c r="I38" s="189">
        <f>+OE!F38/'DELEŽI OE'!$C38</f>
        <v>0.43756611826505676</v>
      </c>
      <c r="J38" s="190">
        <f>+OE!G38/'DELEŽI OE'!$D38</f>
        <v>0</v>
      </c>
      <c r="K38" s="191">
        <f>+OE!H38/'DELEŽI OE'!$E38</f>
        <v>0.4299449541284404</v>
      </c>
      <c r="L38" s="189">
        <f>+OE!I38/'DELEŽI OE'!$C38</f>
        <v>0.07726261262904462</v>
      </c>
      <c r="M38" s="190">
        <f>+OE!J38/'DELEŽI OE'!$D38</f>
        <v>0.24295886916781806</v>
      </c>
      <c r="N38" s="191">
        <f>+OE!K38/'DELEŽI OE'!$E38</f>
        <v>0.2681834862385321</v>
      </c>
      <c r="O38" s="189">
        <f>+OE!L38/'DELEŽI OE'!$C38</f>
        <v>0.0342720607011272</v>
      </c>
      <c r="P38" s="190">
        <f>+OE!M38/'DELEŽI OE'!$D38</f>
        <v>0.10558507811669679</v>
      </c>
      <c r="Q38" s="191">
        <f>+OE!N38/'DELEŽI OE'!$E38</f>
        <v>0</v>
      </c>
      <c r="R38" s="189">
        <f>+OE!O38/'DELEŽI OE'!$C38</f>
        <v>0</v>
      </c>
      <c r="S38" s="190">
        <f>+OE!P38/'DELEŽI OE'!$D38</f>
        <v>0</v>
      </c>
      <c r="T38" s="191">
        <f>+OE!Q38/'DELEŽI OE'!$E38</f>
        <v>0</v>
      </c>
      <c r="U38" s="189">
        <f>+OE!R38/'DELEŽI OE'!$C38</f>
        <v>0</v>
      </c>
      <c r="V38" s="190">
        <f>+OE!S38/'DELEŽI OE'!$D38</f>
        <v>0</v>
      </c>
      <c r="W38" s="191">
        <f>+OE!T38/'DELEŽI OE'!$E38</f>
        <v>0</v>
      </c>
      <c r="X38" s="192"/>
      <c r="Y38" s="65"/>
      <c r="Z38" s="103"/>
      <c r="AA38" s="103"/>
      <c r="AB38" s="103"/>
      <c r="AC38" s="103"/>
      <c r="AD38" s="104"/>
      <c r="AE38" s="65"/>
      <c r="AF38" s="103"/>
      <c r="AG38" s="103"/>
      <c r="AH38" s="103"/>
      <c r="AI38" s="103"/>
      <c r="AJ38" s="104"/>
    </row>
    <row r="39" spans="1:36" ht="15">
      <c r="A39" s="193" t="str">
        <f>+OE!A39</f>
        <v>32.</v>
      </c>
      <c r="B39" s="94" t="str">
        <f>+OE!B39</f>
        <v>JKP dravograd</v>
      </c>
      <c r="C39" s="105">
        <f>+OE!C39+OE!F39+OE!I39+OE!L39+OE!O39+OE!R39+OE!V39+OE!AB39</f>
        <v>24.689999999999998</v>
      </c>
      <c r="D39" s="106">
        <f>+OE!D39+OE!G39+OE!J39+OE!M39+OE!P39+OE!S39+OE!X39</f>
        <v>97.8</v>
      </c>
      <c r="E39" s="107">
        <f>+OE!E39+OE!H39+OE!K39+OE!N39+OE!Q39+OE!T39+OE!Z39</f>
        <v>24.35</v>
      </c>
      <c r="F39" s="189">
        <f>+OE!C39/'DELEŽI OE'!$C39</f>
        <v>0.015390846496557312</v>
      </c>
      <c r="G39" s="190">
        <f>+OE!D39/'DELEŽI OE'!$D39</f>
        <v>0</v>
      </c>
      <c r="H39" s="191">
        <f>+OE!E39/'DELEŽI OE'!$E39</f>
        <v>0.05995893223819301</v>
      </c>
      <c r="I39" s="189">
        <f>+OE!F39/'DELEŽI OE'!$C39</f>
        <v>0.8359659781287971</v>
      </c>
      <c r="J39" s="190">
        <f>+OE!G39/'DELEŽI OE'!$D39</f>
        <v>0.45204498977505114</v>
      </c>
      <c r="K39" s="191">
        <f>+OE!H39/'DELEŽI OE'!$E39</f>
        <v>0.38562628336755644</v>
      </c>
      <c r="L39" s="189">
        <f>+OE!I39/'DELEŽI OE'!$C39</f>
        <v>0.015390846496557312</v>
      </c>
      <c r="M39" s="190">
        <f>+OE!J39/'DELEŽI OE'!$D39</f>
        <v>0</v>
      </c>
      <c r="N39" s="191">
        <f>+OE!K39/'DELEŽI OE'!$E39</f>
        <v>0.05995893223819301</v>
      </c>
      <c r="O39" s="189">
        <f>+OE!L39/'DELEŽI OE'!$C39</f>
        <v>0.01174564601053058</v>
      </c>
      <c r="P39" s="190">
        <f>+OE!M39/'DELEŽI OE'!$D39</f>
        <v>0.24120654396728017</v>
      </c>
      <c r="Q39" s="191">
        <f>+OE!N39/'DELEŽI OE'!$E39</f>
        <v>0.4944558521560574</v>
      </c>
      <c r="R39" s="189">
        <f>+OE!O39/'DELEŽI OE'!$C39</f>
        <v>0</v>
      </c>
      <c r="S39" s="190">
        <f>+OE!P39/'DELEŽI OE'!$D39</f>
        <v>0</v>
      </c>
      <c r="T39" s="191">
        <f>+OE!Q39/'DELEŽI OE'!$E39</f>
        <v>0</v>
      </c>
      <c r="U39" s="189">
        <f>+OE!R39/'DELEŽI OE'!$C39</f>
        <v>0</v>
      </c>
      <c r="V39" s="190">
        <f>+OE!S39/'DELEŽI OE'!$D39</f>
        <v>0</v>
      </c>
      <c r="W39" s="191">
        <f>+OE!T39/'DELEŽI OE'!$E39</f>
        <v>0</v>
      </c>
      <c r="X39" s="192"/>
      <c r="Y39" s="109"/>
      <c r="Z39" s="103"/>
      <c r="AA39" s="103"/>
      <c r="AB39" s="103"/>
      <c r="AC39" s="103"/>
      <c r="AD39" s="104"/>
      <c r="AE39" s="109"/>
      <c r="AF39" s="103"/>
      <c r="AG39" s="103"/>
      <c r="AH39" s="103"/>
      <c r="AI39" s="103"/>
      <c r="AJ39" s="104"/>
    </row>
    <row r="40" spans="1:36" s="1" customFormat="1" ht="15">
      <c r="A40" s="193" t="str">
        <f>+OE!A40</f>
        <v>33.</v>
      </c>
      <c r="B40" s="94" t="str">
        <f>+OE!B40</f>
        <v>KSP d.d.Sežana</v>
      </c>
      <c r="C40" s="105">
        <f>+OE!C40+OE!F40+OE!I40+OE!L40+OE!O40+OE!R40+OE!V40+OE!AB40</f>
        <v>851</v>
      </c>
      <c r="D40" s="106">
        <f>+OE!D40+OE!G40+OE!J40+OE!M40+OE!P40+OE!S40+OE!X40</f>
        <v>532</v>
      </c>
      <c r="E40" s="107">
        <f>+OE!E40+OE!H40+OE!K40+OE!N40+OE!Q40+OE!T40+OE!Z40</f>
        <v>157</v>
      </c>
      <c r="F40" s="189">
        <f>+OE!C40/'DELEŽI OE'!$C40</f>
        <v>0.21856639247943596</v>
      </c>
      <c r="G40" s="190">
        <f>+OE!D40/'DELEŽI OE'!$D40</f>
        <v>0.4342105263157895</v>
      </c>
      <c r="H40" s="191">
        <f>+OE!E40/'DELEŽI OE'!$E40</f>
        <v>0.25477707006369427</v>
      </c>
      <c r="I40" s="189">
        <f>+OE!F40/'DELEŽI OE'!$C40</f>
        <v>0.4488836662749706</v>
      </c>
      <c r="J40" s="190">
        <f>+OE!G40/'DELEŽI OE'!$D40</f>
        <v>0.40037593984962405</v>
      </c>
      <c r="K40" s="191">
        <f>+OE!H40/'DELEŽI OE'!$E40</f>
        <v>0.5414012738853503</v>
      </c>
      <c r="L40" s="189">
        <f>+OE!I40/'DELEŽI OE'!$C40</f>
        <v>0.09518213866039953</v>
      </c>
      <c r="M40" s="190">
        <f>+OE!J40/'DELEŽI OE'!$D40</f>
        <v>0.09586466165413533</v>
      </c>
      <c r="N40" s="191">
        <f>+OE!K40/'DELEŽI OE'!$E40</f>
        <v>0.20382165605095542</v>
      </c>
      <c r="O40" s="189">
        <f>+OE!L40/'DELEŽI OE'!$C40</f>
        <v>0.025851938895417155</v>
      </c>
      <c r="P40" s="190">
        <f>+OE!M40/'DELEŽI OE'!$D40</f>
        <v>0.03195488721804511</v>
      </c>
      <c r="Q40" s="191">
        <f>+OE!N40/'DELEŽI OE'!$E40</f>
        <v>0</v>
      </c>
      <c r="R40" s="189">
        <f>+OE!O40/'DELEŽI OE'!$C40</f>
        <v>0</v>
      </c>
      <c r="S40" s="190">
        <f>+OE!P40/'DELEŽI OE'!$D40</f>
        <v>0</v>
      </c>
      <c r="T40" s="191">
        <f>+OE!Q40/'DELEŽI OE'!$E40</f>
        <v>0</v>
      </c>
      <c r="U40" s="189">
        <f>+OE!R40/'DELEŽI OE'!$C40</f>
        <v>0</v>
      </c>
      <c r="V40" s="190">
        <f>+OE!S40/'DELEŽI OE'!$D40</f>
        <v>0</v>
      </c>
      <c r="W40" s="191">
        <f>+OE!T40/'DELEŽI OE'!$E40</f>
        <v>0</v>
      </c>
      <c r="X40" s="192"/>
      <c r="Y40" s="65"/>
      <c r="Z40" s="103"/>
      <c r="AA40" s="103"/>
      <c r="AB40" s="103"/>
      <c r="AC40" s="103"/>
      <c r="AD40" s="104"/>
      <c r="AE40" s="65"/>
      <c r="AF40" s="103"/>
      <c r="AG40" s="103"/>
      <c r="AH40" s="103"/>
      <c r="AI40" s="103"/>
      <c r="AJ40" s="104"/>
    </row>
    <row r="41" spans="1:36" ht="15">
      <c r="A41" s="193" t="str">
        <f>+OE!A41</f>
        <v>34.</v>
      </c>
      <c r="B41" s="94" t="str">
        <f>+OE!B41</f>
        <v>Komunala Tolmin d.o.o.</v>
      </c>
      <c r="C41" s="105">
        <f>+OE!C41+OE!F41+OE!I41+OE!L41+OE!O41+OE!R41+OE!V41+OE!AB41</f>
        <v>380.5</v>
      </c>
      <c r="D41" s="106">
        <f>+OE!D41+OE!G41+OE!J41+OE!M41+OE!P41+OE!S41+OE!X41</f>
        <v>189</v>
      </c>
      <c r="E41" s="107">
        <f>+OE!E41+OE!H41+OE!K41+OE!N41+OE!Q41+OE!T41+OE!Z41</f>
        <v>359.5</v>
      </c>
      <c r="F41" s="189">
        <f>+OE!C41/'DELEŽI OE'!$C41</f>
        <v>0.6268068331143233</v>
      </c>
      <c r="G41" s="190">
        <f>+OE!D41/'DELEŽI OE'!$D41</f>
        <v>0.2751322751322751</v>
      </c>
      <c r="H41" s="191">
        <f>+OE!E41/'DELEŽI OE'!$E41</f>
        <v>0.4673157162726008</v>
      </c>
      <c r="I41" s="189">
        <f>+OE!F41/'DELEŽI OE'!$C41</f>
        <v>0.3731931668856767</v>
      </c>
      <c r="J41" s="190">
        <f>+OE!G41/'DELEŽI OE'!$D41</f>
        <v>0.7248677248677249</v>
      </c>
      <c r="K41" s="191">
        <f>+OE!H41/'DELEŽI OE'!$E41</f>
        <v>0.29763560500695413</v>
      </c>
      <c r="L41" s="189">
        <f>+OE!I41/'DELEŽI OE'!$C41</f>
        <v>0</v>
      </c>
      <c r="M41" s="190">
        <f>+OE!J41/'DELEŽI OE'!$D41</f>
        <v>0</v>
      </c>
      <c r="N41" s="191">
        <f>+OE!K41/'DELEŽI OE'!$E41</f>
        <v>0.13073713490959665</v>
      </c>
      <c r="O41" s="189">
        <f>+OE!L41/'DELEŽI OE'!$C41</f>
        <v>0</v>
      </c>
      <c r="P41" s="190">
        <f>+OE!M41/'DELEŽI OE'!$D41</f>
        <v>0</v>
      </c>
      <c r="Q41" s="191">
        <f>+OE!N41/'DELEŽI OE'!$E41</f>
        <v>0.0584144645340751</v>
      </c>
      <c r="R41" s="189">
        <f>+OE!O41/'DELEŽI OE'!$C41</f>
        <v>0</v>
      </c>
      <c r="S41" s="190">
        <f>+OE!P41/'DELEŽI OE'!$D41</f>
        <v>0</v>
      </c>
      <c r="T41" s="191">
        <f>+OE!Q41/'DELEŽI OE'!$E41</f>
        <v>0.0458970792767733</v>
      </c>
      <c r="U41" s="189">
        <f>+OE!R41/'DELEŽI OE'!$C41</f>
        <v>0</v>
      </c>
      <c r="V41" s="190">
        <f>+OE!S41/'DELEŽI OE'!$D41</f>
        <v>0</v>
      </c>
      <c r="W41" s="191">
        <f>+OE!T41/'DELEŽI OE'!$E41</f>
        <v>0</v>
      </c>
      <c r="X41" s="192"/>
      <c r="Y41" s="65"/>
      <c r="Z41" s="103"/>
      <c r="AA41" s="103"/>
      <c r="AB41" s="103"/>
      <c r="AC41" s="103"/>
      <c r="AD41" s="104"/>
      <c r="AE41" s="65"/>
      <c r="AF41" s="103"/>
      <c r="AG41" s="103"/>
      <c r="AH41" s="103"/>
      <c r="AI41" s="103"/>
      <c r="AJ41" s="104"/>
    </row>
    <row r="42" spans="1:36" s="1" customFormat="1" ht="15">
      <c r="A42" s="193" t="str">
        <f>+OE!A42</f>
        <v>35.</v>
      </c>
      <c r="B42" s="94" t="str">
        <f>+OE!B42</f>
        <v>Snaga d.o.o. , Ljubljana</v>
      </c>
      <c r="C42" s="105">
        <f>+OE!C42+OE!F42+OE!I42+OE!L42+OE!O42+OE!R42+OE!V42+OE!AB42</f>
        <v>13793.279999999999</v>
      </c>
      <c r="D42" s="106">
        <f>+OE!D42+OE!G42+OE!J42+OE!M42+OE!P42+OE!S42+OE!X42</f>
        <v>5615.300000000001</v>
      </c>
      <c r="E42" s="107">
        <f>+OE!E42+OE!H42+OE!K42+OE!N42+OE!Q42+OE!T42+OE!Z42</f>
        <v>2884.6700000000005</v>
      </c>
      <c r="F42" s="189">
        <f>+OE!C42/'DELEŽI OE'!$C42</f>
        <v>0.22507626902375652</v>
      </c>
      <c r="G42" s="190">
        <f>+OE!D42/'DELEŽI OE'!$D42</f>
        <v>0.4129806065570851</v>
      </c>
      <c r="H42" s="191">
        <f>+OE!E42/'DELEŽI OE'!$E42</f>
        <v>0.17816942665885524</v>
      </c>
      <c r="I42" s="189">
        <f>+OE!F42/'DELEŽI OE'!$C42</f>
        <v>0.5195399498886415</v>
      </c>
      <c r="J42" s="190">
        <f>+OE!G42/'DELEŽI OE'!$D42</f>
        <v>0.38456360301319603</v>
      </c>
      <c r="K42" s="191">
        <f>+OE!H42/'DELEŽI OE'!$E42</f>
        <v>0.5456187362852596</v>
      </c>
      <c r="L42" s="189">
        <f>+OE!I42/'DELEŽI OE'!$C42</f>
        <v>0.10522515311804011</v>
      </c>
      <c r="M42" s="190">
        <f>+OE!J42/'DELEŽI OE'!$D42</f>
        <v>0.09112246896871047</v>
      </c>
      <c r="N42" s="191">
        <f>+OE!K42/'DELEŽI OE'!$E42</f>
        <v>0.2671882745686681</v>
      </c>
      <c r="O42" s="189">
        <f>+OE!L42/'DELEŽI OE'!$C42</f>
        <v>0.03460380707126949</v>
      </c>
      <c r="P42" s="190">
        <f>+OE!M42/'DELEŽI OE'!$D42</f>
        <v>0.06681210264812208</v>
      </c>
      <c r="Q42" s="191">
        <f>+OE!N42/'DELEŽI OE'!$E42</f>
        <v>0.009023562487216908</v>
      </c>
      <c r="R42" s="189">
        <f>+OE!O42/'DELEŽI OE'!$C42</f>
        <v>0</v>
      </c>
      <c r="S42" s="190">
        <f>+OE!P42/'DELEŽI OE'!$D42</f>
        <v>0</v>
      </c>
      <c r="T42" s="191">
        <f>+OE!Q42/'DELEŽI OE'!$E42</f>
        <v>0</v>
      </c>
      <c r="U42" s="189">
        <f>+OE!R42/'DELEŽI OE'!$C42</f>
        <v>0</v>
      </c>
      <c r="V42" s="190">
        <f>+OE!S42/'DELEŽI OE'!$D42</f>
        <v>0</v>
      </c>
      <c r="W42" s="191">
        <f>+OE!T42/'DELEŽI OE'!$E42</f>
        <v>0</v>
      </c>
      <c r="X42" s="192"/>
      <c r="Y42" s="65"/>
      <c r="Z42" s="103"/>
      <c r="AA42" s="103"/>
      <c r="AB42" s="103"/>
      <c r="AC42" s="103"/>
      <c r="AD42" s="104"/>
      <c r="AE42" s="65"/>
      <c r="AF42" s="103"/>
      <c r="AG42" s="103"/>
      <c r="AH42" s="103"/>
      <c r="AI42" s="103"/>
      <c r="AJ42" s="104"/>
    </row>
    <row r="43" spans="1:36" ht="15">
      <c r="A43" s="193" t="str">
        <f>+OE!A43</f>
        <v>36.</v>
      </c>
      <c r="B43" s="94" t="str">
        <f>+OE!B43</f>
        <v>JP Komunala Radeče d.o.o.</v>
      </c>
      <c r="C43" s="105">
        <f>+OE!C43+OE!F43+OE!I43+OE!L43+OE!O43+OE!R43+OE!V43+OE!AB43</f>
        <v>176.03</v>
      </c>
      <c r="D43" s="106">
        <f>+OE!D43+OE!G43+OE!J43+OE!M43+OE!P43+OE!S43+OE!X43</f>
        <v>58.014</v>
      </c>
      <c r="E43" s="107">
        <f>+OE!E43+OE!H43+OE!K43+OE!N43+OE!Q43+OE!T43+OE!Z43</f>
        <v>73.592</v>
      </c>
      <c r="F43" s="189">
        <f>+OE!C43/'DELEŽI OE'!$C43</f>
        <v>0.1954212350167585</v>
      </c>
      <c r="G43" s="190">
        <f>+OE!D43/'DELEŽI OE'!$D43</f>
        <v>0.2068466232288758</v>
      </c>
      <c r="H43" s="191">
        <f>+OE!E43/'DELEŽI OE'!$E43</f>
        <v>0.3948798782476356</v>
      </c>
      <c r="I43" s="189">
        <f>+OE!F43/'DELEŽI OE'!$C43</f>
        <v>0.15111060614667954</v>
      </c>
      <c r="J43" s="190">
        <f>+OE!G43/'DELEŽI OE'!$D43</f>
        <v>0.4295514875719654</v>
      </c>
      <c r="K43" s="191">
        <f>+OE!H43/'DELEŽI OE'!$E43</f>
        <v>0.1958365039678226</v>
      </c>
      <c r="L43" s="189">
        <f>+OE!I43/'DELEŽI OE'!$C43</f>
        <v>0.06453445435437141</v>
      </c>
      <c r="M43" s="190">
        <f>+OE!J43/'DELEŽI OE'!$D43</f>
        <v>0.2578687902919985</v>
      </c>
      <c r="N43" s="191">
        <f>+OE!K43/'DELEŽI OE'!$E43</f>
        <v>0.4092836177845418</v>
      </c>
      <c r="O43" s="189">
        <f>+OE!L43/'DELEŽI OE'!$C43</f>
        <v>0.020848718968357667</v>
      </c>
      <c r="P43" s="190">
        <f>+OE!M43/'DELEŽI OE'!$D43</f>
        <v>0.10573309890716034</v>
      </c>
      <c r="Q43" s="191">
        <f>+OE!N43/'DELEŽI OE'!$E43</f>
        <v>0</v>
      </c>
      <c r="R43" s="189">
        <f>+OE!O43/'DELEŽI OE'!$C43</f>
        <v>0</v>
      </c>
      <c r="S43" s="190">
        <f>+OE!P43/'DELEŽI OE'!$D43</f>
        <v>0</v>
      </c>
      <c r="T43" s="191">
        <f>+OE!Q43/'DELEŽI OE'!$E43</f>
        <v>0</v>
      </c>
      <c r="U43" s="189">
        <f>+OE!R43/'DELEŽI OE'!$C43</f>
        <v>0</v>
      </c>
      <c r="V43" s="190">
        <f>+OE!S43/'DELEŽI OE'!$D43</f>
        <v>0</v>
      </c>
      <c r="W43" s="191">
        <f>+OE!T43/'DELEŽI OE'!$E43</f>
        <v>0</v>
      </c>
      <c r="X43" s="192"/>
      <c r="Y43" s="65"/>
      <c r="Z43" s="103"/>
      <c r="AA43" s="103"/>
      <c r="AB43" s="103"/>
      <c r="AC43" s="103"/>
      <c r="AD43" s="104"/>
      <c r="AE43" s="65"/>
      <c r="AF43" s="103"/>
      <c r="AG43" s="103"/>
      <c r="AH43" s="103"/>
      <c r="AI43" s="103"/>
      <c r="AJ43" s="104"/>
    </row>
    <row r="44" spans="1:36" ht="15">
      <c r="A44" s="193" t="str">
        <f>+OE!A44</f>
        <v>37.</v>
      </c>
      <c r="B44" s="94" t="str">
        <f>+OE!B44</f>
        <v>Komunala Radovljica, d.o.o.</v>
      </c>
      <c r="C44" s="105">
        <f>+OE!C44+OE!F44+OE!I44+OE!L44+OE!O44+OE!R44+OE!V44+OE!AB44</f>
        <v>805.6599999999999</v>
      </c>
      <c r="D44" s="106">
        <f>+OE!D44+OE!G44+OE!J44+OE!M44+OE!P44+OE!S44+OE!X44</f>
        <v>332.98</v>
      </c>
      <c r="E44" s="107">
        <f>+OE!E44+OE!H44+OE!K44+OE!N44+OE!Q44+OE!T44+OE!Z44</f>
        <v>53.301</v>
      </c>
      <c r="F44" s="189">
        <f>+OE!C44/'DELEŽI OE'!$C44</f>
        <v>0.27212471762281865</v>
      </c>
      <c r="G44" s="190">
        <f>+OE!D44/'DELEŽI OE'!$D44</f>
        <v>0.27701363445251964</v>
      </c>
      <c r="H44" s="191">
        <f>+OE!E44/'DELEŽI OE'!$E44</f>
        <v>0.25241552691319113</v>
      </c>
      <c r="I44" s="189">
        <f>+OE!F44/'DELEŽI OE'!$C44</f>
        <v>0.47022317106471717</v>
      </c>
      <c r="J44" s="190">
        <f>+OE!G44/'DELEŽI OE'!$D44</f>
        <v>0.5236350531563457</v>
      </c>
      <c r="K44" s="191">
        <f>+OE!H44/'DELEŽI OE'!$E44</f>
        <v>0.41055514905911705</v>
      </c>
      <c r="L44" s="189">
        <f>+OE!I44/'DELEŽI OE'!$C44</f>
        <v>0.11250403395973489</v>
      </c>
      <c r="M44" s="190">
        <f>+OE!J44/'DELEŽI OE'!$D44</f>
        <v>0.09399963961799507</v>
      </c>
      <c r="N44" s="191">
        <f>+OE!K44/'DELEŽI OE'!$E44</f>
        <v>0.29492880058535487</v>
      </c>
      <c r="O44" s="189">
        <f>+OE!L44/'DELEŽI OE'!$C44</f>
        <v>0.040265124245959835</v>
      </c>
      <c r="P44" s="190">
        <f>+OE!M44/'DELEŽI OE'!$D44</f>
        <v>0.10535167277313952</v>
      </c>
      <c r="Q44" s="191">
        <f>+OE!N44/'DELEŽI OE'!$E44</f>
        <v>0.04210052344233692</v>
      </c>
      <c r="R44" s="189">
        <f>+OE!O44/'DELEŽI OE'!$C44</f>
        <v>0</v>
      </c>
      <c r="S44" s="190">
        <f>+OE!P44/'DELEŽI OE'!$D44</f>
        <v>0</v>
      </c>
      <c r="T44" s="191">
        <f>+OE!Q44/'DELEŽI OE'!$E44</f>
        <v>0</v>
      </c>
      <c r="U44" s="189">
        <f>+OE!R44/'DELEŽI OE'!$C44</f>
        <v>0</v>
      </c>
      <c r="V44" s="190">
        <f>+OE!S44/'DELEŽI OE'!$D44</f>
        <v>0</v>
      </c>
      <c r="W44" s="191">
        <f>+OE!T44/'DELEŽI OE'!$E44</f>
        <v>0</v>
      </c>
      <c r="X44" s="192"/>
      <c r="Y44" s="65"/>
      <c r="Z44" s="103"/>
      <c r="AA44" s="103"/>
      <c r="AB44" s="103"/>
      <c r="AC44" s="103"/>
      <c r="AD44" s="104"/>
      <c r="AE44" s="65"/>
      <c r="AF44" s="103"/>
      <c r="AG44" s="103"/>
      <c r="AH44" s="103"/>
      <c r="AI44" s="103"/>
      <c r="AJ44" s="104"/>
    </row>
    <row r="45" spans="1:36" ht="15">
      <c r="A45" s="193" t="str">
        <f>+OE!A45</f>
        <v>38.</v>
      </c>
      <c r="B45" s="94" t="str">
        <f>+OE!B45</f>
        <v>JKP Prodnik d.o.o.</v>
      </c>
      <c r="C45" s="105">
        <f>+OE!C45+OE!F45+OE!I45+OE!L45+OE!O45+OE!R45+OE!V45+OE!AB45</f>
        <v>2136.0460000000003</v>
      </c>
      <c r="D45" s="106">
        <f>+OE!D45+OE!G45+OE!J45+OE!M45+OE!P45+OE!S45+OE!X45</f>
        <v>659.5269999999999</v>
      </c>
      <c r="E45" s="107">
        <f>+OE!E45+OE!H45+OE!K45+OE!N45+OE!Q45+OE!T45+OE!Z45</f>
        <v>469.22499999999997</v>
      </c>
      <c r="F45" s="189">
        <f>+OE!C45/'DELEŽI OE'!$C45</f>
        <v>0.2726144474416749</v>
      </c>
      <c r="G45" s="190">
        <f>+OE!D45/'DELEŽI OE'!$D45</f>
        <v>0.2810862936619729</v>
      </c>
      <c r="H45" s="191">
        <f>+OE!E45/'DELEŽI OE'!$E45</f>
        <v>0.27456550695295434</v>
      </c>
      <c r="I45" s="189">
        <f>+OE!F45/'DELEŽI OE'!$C45</f>
        <v>0.5031165059179437</v>
      </c>
      <c r="J45" s="190">
        <f>+OE!G45/'DELEŽI OE'!$D45</f>
        <v>0.5074697472582624</v>
      </c>
      <c r="K45" s="191">
        <f>+OE!H45/'DELEŽI OE'!$E45</f>
        <v>0.428945601790186</v>
      </c>
      <c r="L45" s="189">
        <f>+OE!I45/'DELEŽI OE'!$C45</f>
        <v>0.11021251414997617</v>
      </c>
      <c r="M45" s="190">
        <f>+OE!J45/'DELEŽI OE'!$D45</f>
        <v>0.1294624784125593</v>
      </c>
      <c r="N45" s="191">
        <f>+OE!K45/'DELEŽI OE'!$E45</f>
        <v>0.27456550695295434</v>
      </c>
      <c r="O45" s="189">
        <f>+OE!L45/'DELEŽI OE'!$C45</f>
        <v>0.034297950512301695</v>
      </c>
      <c r="P45" s="190">
        <f>+OE!M45/'DELEŽI OE'!$D45</f>
        <v>0.08198148066720545</v>
      </c>
      <c r="Q45" s="191">
        <f>+OE!N45/'DELEŽI OE'!$E45</f>
        <v>0.02192338430390538</v>
      </c>
      <c r="R45" s="189">
        <f>+OE!O45/'DELEŽI OE'!$C45</f>
        <v>0</v>
      </c>
      <c r="S45" s="190">
        <f>+OE!P45/'DELEŽI OE'!$D45</f>
        <v>0</v>
      </c>
      <c r="T45" s="191">
        <f>+OE!Q45/'DELEŽI OE'!$E45</f>
        <v>0</v>
      </c>
      <c r="U45" s="189">
        <f>+OE!R45/'DELEŽI OE'!$C45</f>
        <v>0</v>
      </c>
      <c r="V45" s="190">
        <f>+OE!S45/'DELEŽI OE'!$D45</f>
        <v>0</v>
      </c>
      <c r="W45" s="191">
        <f>+OE!T45/'DELEŽI OE'!$E45</f>
        <v>0</v>
      </c>
      <c r="X45" s="192"/>
      <c r="Y45" s="65"/>
      <c r="Z45" s="103"/>
      <c r="AA45" s="103"/>
      <c r="AB45" s="103"/>
      <c r="AC45" s="103"/>
      <c r="AD45" s="104"/>
      <c r="AE45" s="65"/>
      <c r="AF45" s="103"/>
      <c r="AG45" s="103"/>
      <c r="AH45" s="103"/>
      <c r="AI45" s="103"/>
      <c r="AJ45" s="104"/>
    </row>
    <row r="46" spans="1:36" s="1" customFormat="1" ht="15">
      <c r="A46" s="193" t="str">
        <f>+OE!A46</f>
        <v>39.</v>
      </c>
      <c r="B46" s="95" t="str">
        <f>+OE!B46</f>
        <v>Komunala Brežice d.o.o.</v>
      </c>
      <c r="C46" s="105">
        <f>+OE!C46+OE!F46+OE!I46+OE!L46+OE!O46+OE!R46+OE!V46+OE!AB46</f>
        <v>672.91</v>
      </c>
      <c r="D46" s="106">
        <f>+OE!D46+OE!G46+OE!J46+OE!M46+OE!P46+OE!S46+OE!X46</f>
        <v>255.37</v>
      </c>
      <c r="E46" s="107">
        <f>+OE!E46+OE!H46+OE!K46+OE!N46+OE!Q46+OE!T46+OE!Z46</f>
        <v>200.123</v>
      </c>
      <c r="F46" s="189">
        <f>+OE!C46/'DELEŽI OE'!$C46</f>
        <v>0.21399592813303414</v>
      </c>
      <c r="G46" s="190">
        <f>+OE!C46/'DELEŽI OE'!$D46</f>
        <v>0.5638876923679367</v>
      </c>
      <c r="H46" s="191">
        <f>+OE!E46/'DELEŽI OE'!$E46</f>
        <v>0.45362601999770147</v>
      </c>
      <c r="I46" s="189">
        <f>+OE!F46/'DELEŽI OE'!$C46</f>
        <v>0.421824612503901</v>
      </c>
      <c r="J46" s="190">
        <f>+OE!G46/'DELEŽI OE'!$D46</f>
        <v>0.3866154990797666</v>
      </c>
      <c r="K46" s="191">
        <f>+OE!H46/'DELEŽI OE'!$E46</f>
        <v>0.33351488834366866</v>
      </c>
      <c r="L46" s="189">
        <f>+OE!I46/'DELEŽI OE'!$C46</f>
        <v>0.0833098036884576</v>
      </c>
      <c r="M46" s="190">
        <f>+OE!J46/'DELEŽI OE'!$D46</f>
        <v>0.09515604808708933</v>
      </c>
      <c r="N46" s="191">
        <f>+OE!K46/'DELEŽI OE'!$E46</f>
        <v>0.1471994723245204</v>
      </c>
      <c r="O46" s="189">
        <f>+OE!L46/'DELEŽI OE'!$C46</f>
        <v>0.02713587255353614</v>
      </c>
      <c r="P46" s="190">
        <f>+OE!M46/'DELEŽI OE'!$D46</f>
        <v>0.18647452715667462</v>
      </c>
      <c r="Q46" s="191">
        <f>+OE!N46/'DELEŽI OE'!$E46</f>
        <v>0.04567191177425883</v>
      </c>
      <c r="R46" s="189">
        <f>+OE!O46/'DELEŽI OE'!$C46</f>
        <v>0.186860055579498</v>
      </c>
      <c r="S46" s="190">
        <f>+OE!P46/'DELEŽI OE'!$D46</f>
        <v>0</v>
      </c>
      <c r="T46" s="191">
        <f>+OE!Q46/'DELEŽI OE'!$E46</f>
        <v>0</v>
      </c>
      <c r="U46" s="189">
        <f>+OE!R46/'DELEŽI OE'!$C46</f>
        <v>0</v>
      </c>
      <c r="V46" s="190">
        <f>+OE!S46/'DELEŽI OE'!$D46</f>
        <v>0</v>
      </c>
      <c r="W46" s="191">
        <f>+OE!T46/'DELEŽI OE'!$E46</f>
        <v>0</v>
      </c>
      <c r="X46" s="192"/>
      <c r="Y46" s="65"/>
      <c r="Z46" s="103"/>
      <c r="AA46" s="103"/>
      <c r="AB46" s="103"/>
      <c r="AC46" s="103"/>
      <c r="AD46" s="104"/>
      <c r="AE46" s="65"/>
      <c r="AF46" s="103"/>
      <c r="AG46" s="103"/>
      <c r="AH46" s="103"/>
      <c r="AI46" s="103"/>
      <c r="AJ46" s="104"/>
    </row>
    <row r="47" spans="1:36" s="1" customFormat="1" ht="15">
      <c r="A47" s="193" t="str">
        <f>+OE!A47</f>
        <v>40.</v>
      </c>
      <c r="B47" s="94" t="str">
        <f>+OE!B47</f>
        <v>Loška komunala, d.d. Škofja Loka</v>
      </c>
      <c r="C47" s="105">
        <f>+OE!C47+OE!F47+OE!I47+OE!L47+OE!O47+OE!R47+OE!V47+OE!AB47</f>
        <v>859.296</v>
      </c>
      <c r="D47" s="106">
        <f>+OE!D47+OE!G47+OE!J47+OE!M47+OE!P47+OE!S47+OE!X47</f>
        <v>433.40900000000005</v>
      </c>
      <c r="E47" s="107">
        <f>+OE!E47+OE!H47+OE!K47+OE!N47+OE!Q47+OE!T47+OE!Z47</f>
        <v>578.01</v>
      </c>
      <c r="F47" s="189">
        <f>+OE!C47/'DELEŽI OE'!$C47</f>
        <v>0.16193023125907718</v>
      </c>
      <c r="G47" s="190">
        <f>+OE!D47/'DELEŽI OE'!$D47</f>
        <v>0.19570428855884392</v>
      </c>
      <c r="H47" s="191">
        <f>+OE!E47/'DELEŽI OE'!$E47</f>
        <v>0.5232556530163838</v>
      </c>
      <c r="I47" s="189">
        <f>+OE!F47/'DELEŽI OE'!$C47</f>
        <v>0.4389523516925483</v>
      </c>
      <c r="J47" s="190">
        <f>+OE!G47/'DELEŽI OE'!$D47</f>
        <v>0.6055019623496511</v>
      </c>
      <c r="K47" s="191">
        <f>+OE!H47/'DELEŽI OE'!$E47</f>
        <v>0.3645144547672186</v>
      </c>
      <c r="L47" s="189">
        <f>+OE!I47/'DELEŽI OE'!$C47</f>
        <v>0.04997113916508397</v>
      </c>
      <c r="M47" s="190">
        <f>+OE!J47/'DELEŽI OE'!$D47</f>
        <v>0.13289987056106356</v>
      </c>
      <c r="N47" s="191">
        <f>+OE!K47/'DELEŽI OE'!$E47</f>
        <v>0.11222989221639765</v>
      </c>
      <c r="O47" s="189">
        <f>+OE!L47/'DELEŽI OE'!$C47</f>
        <v>0.029116858451569656</v>
      </c>
      <c r="P47" s="190">
        <f>+OE!M47/'DELEŽI OE'!$D47</f>
        <v>0.06589387853044122</v>
      </c>
      <c r="Q47" s="191">
        <f>+OE!N47/'DELEŽI OE'!$E47</f>
        <v>0</v>
      </c>
      <c r="R47" s="189">
        <f>+OE!O47/'DELEŽI OE'!$C47</f>
        <v>0</v>
      </c>
      <c r="S47" s="190">
        <f>+OE!P47/'DELEŽI OE'!$D47</f>
        <v>0</v>
      </c>
      <c r="T47" s="191">
        <f>+OE!Q47/'DELEŽI OE'!$E47</f>
        <v>0</v>
      </c>
      <c r="U47" s="189">
        <f>+OE!R47/'DELEŽI OE'!$C47</f>
        <v>0</v>
      </c>
      <c r="V47" s="190">
        <f>+OE!S47/'DELEŽI OE'!$D47</f>
        <v>0</v>
      </c>
      <c r="W47" s="191">
        <f>+OE!T47/'DELEŽI OE'!$E47</f>
        <v>0</v>
      </c>
      <c r="X47" s="192"/>
      <c r="Y47" s="105"/>
      <c r="Z47" s="106"/>
      <c r="AA47" s="106"/>
      <c r="AB47" s="106"/>
      <c r="AC47" s="106"/>
      <c r="AD47" s="107"/>
      <c r="AE47" s="105"/>
      <c r="AF47" s="106"/>
      <c r="AG47" s="106"/>
      <c r="AH47" s="106"/>
      <c r="AI47" s="106"/>
      <c r="AJ47" s="107"/>
    </row>
    <row r="48" spans="1:36" s="1" customFormat="1" ht="15">
      <c r="A48" s="193" t="str">
        <f>+OE!A48</f>
        <v>41.</v>
      </c>
      <c r="B48" s="94" t="str">
        <f>+OE!B48</f>
        <v>Saubermacher Slovenije d.o.o.</v>
      </c>
      <c r="C48" s="105">
        <f>+OE!C48+OE!F48+OE!I48+OE!L48+OE!O48+OE!R48+OE!V48+OE!AB48</f>
        <v>150</v>
      </c>
      <c r="D48" s="106">
        <f>+OE!D48+OE!G48+OE!J48+OE!M48+OE!P48+OE!S48+OE!X48</f>
        <v>10</v>
      </c>
      <c r="E48" s="107">
        <f>+OE!E48+OE!H48+OE!K48+OE!N48+OE!Q48+OE!T48+OE!Z48</f>
        <v>6</v>
      </c>
      <c r="F48" s="189">
        <f>+OE!C48/'DELEŽI OE'!$C48</f>
        <v>0.3333333333333333</v>
      </c>
      <c r="G48" s="190">
        <f>+OE!D48/'DELEŽI OE'!$D48</f>
        <v>1</v>
      </c>
      <c r="H48" s="191">
        <f>+OE!E48/'DELEŽI OE'!$E48</f>
        <v>0</v>
      </c>
      <c r="I48" s="189">
        <f>+OE!F48/'DELEŽI OE'!$C48</f>
        <v>0.6666666666666666</v>
      </c>
      <c r="J48" s="190">
        <f>+OE!G48/'DELEŽI OE'!$D48</f>
        <v>0</v>
      </c>
      <c r="K48" s="191">
        <f>+OE!H48/'DELEŽI OE'!$E48</f>
        <v>1</v>
      </c>
      <c r="L48" s="189">
        <f>+OE!I48/'DELEŽI OE'!$C48</f>
        <v>0</v>
      </c>
      <c r="M48" s="190">
        <f>+OE!J48/'DELEŽI OE'!$D48</f>
        <v>0</v>
      </c>
      <c r="N48" s="191">
        <f>+OE!K48/'DELEŽI OE'!$E48</f>
        <v>0</v>
      </c>
      <c r="O48" s="189">
        <f>+OE!L48/'DELEŽI OE'!$C48</f>
        <v>0</v>
      </c>
      <c r="P48" s="190">
        <f>+OE!M48/'DELEŽI OE'!$D48</f>
        <v>0</v>
      </c>
      <c r="Q48" s="191">
        <f>+OE!N48/'DELEŽI OE'!$E48</f>
        <v>0</v>
      </c>
      <c r="R48" s="189">
        <f>+OE!O48/'DELEŽI OE'!$C48</f>
        <v>0</v>
      </c>
      <c r="S48" s="190">
        <f>+OE!P48/'DELEŽI OE'!$D48</f>
        <v>0</v>
      </c>
      <c r="T48" s="191">
        <f>+OE!Q48/'DELEŽI OE'!$E48</f>
        <v>0</v>
      </c>
      <c r="U48" s="189">
        <f>+OE!R48/'DELEŽI OE'!$C48</f>
        <v>0</v>
      </c>
      <c r="V48" s="190">
        <f>+OE!S48/'DELEŽI OE'!$D48</f>
        <v>0</v>
      </c>
      <c r="W48" s="191">
        <f>+OE!T48/'DELEŽI OE'!$E48</f>
        <v>0</v>
      </c>
      <c r="X48" s="192"/>
      <c r="Y48" s="65"/>
      <c r="Z48" s="103"/>
      <c r="AA48" s="103"/>
      <c r="AB48" s="103"/>
      <c r="AC48" s="103"/>
      <c r="AD48" s="104"/>
      <c r="AE48" s="65"/>
      <c r="AF48" s="103"/>
      <c r="AG48" s="103"/>
      <c r="AH48" s="103"/>
      <c r="AI48" s="103"/>
      <c r="AJ48" s="104"/>
    </row>
    <row r="49" spans="1:36" ht="15">
      <c r="A49" s="193" t="str">
        <f>+OE!A49</f>
        <v>42.</v>
      </c>
      <c r="B49" s="94" t="str">
        <f>+OE!B49</f>
        <v>Komunala Nova Gorica</v>
      </c>
      <c r="C49" s="105">
        <f>+OE!C49+OE!F49+OE!I49+OE!L49+OE!O49+OE!R49+OE!V49+OE!AB49</f>
        <v>1557.5800000000002</v>
      </c>
      <c r="D49" s="106">
        <f>+OE!D49+OE!G49+OE!J49+OE!M49+OE!P49+OE!S49+OE!X49</f>
        <v>980.24</v>
      </c>
      <c r="E49" s="107">
        <f>+OE!E49+OE!H49+OE!K49+OE!N49+OE!Q49+OE!T49+OE!Z49</f>
        <v>381.692</v>
      </c>
      <c r="F49" s="189">
        <f>+OE!C49/'DELEŽI OE'!$C49</f>
        <v>0.2919785821595038</v>
      </c>
      <c r="G49" s="190">
        <f>+OE!D49/'DELEŽI OE'!$D49</f>
        <v>0.4125112217416143</v>
      </c>
      <c r="H49" s="191">
        <f>+OE!E49/'DELEŽI OE'!$E49</f>
        <v>0.344961382475923</v>
      </c>
      <c r="I49" s="189">
        <f>+OE!F49/'DELEŽI OE'!$C49</f>
        <v>0.3809306745078904</v>
      </c>
      <c r="J49" s="190">
        <f>+OE!G49/'DELEŽI OE'!$D49</f>
        <v>0.329511140128948</v>
      </c>
      <c r="K49" s="191">
        <f>+OE!H49/'DELEŽI OE'!$E49</f>
        <v>0.410933422759712</v>
      </c>
      <c r="L49" s="189">
        <f>+OE!I49/'DELEŽI OE'!$C49</f>
        <v>0.033256718756018946</v>
      </c>
      <c r="M49" s="190">
        <f>+OE!J49/'DELEŽI OE'!$D49</f>
        <v>0</v>
      </c>
      <c r="N49" s="191">
        <f>+OE!K49/'DELEŽI OE'!$E49</f>
        <v>0.10907485616675225</v>
      </c>
      <c r="O49" s="189">
        <f>+OE!L49/'DELEŽI OE'!$C49</f>
        <v>0.011344521629707623</v>
      </c>
      <c r="P49" s="190">
        <f>+OE!M49/'DELEŽI OE'!$D49</f>
        <v>0.1814657634864931</v>
      </c>
      <c r="Q49" s="191">
        <f>+OE!N49/'DELEŽI OE'!$E49</f>
        <v>0.00403466669461241</v>
      </c>
      <c r="R49" s="189">
        <f>+OE!O49/'DELEŽI OE'!$C49</f>
        <v>0</v>
      </c>
      <c r="S49" s="190">
        <f>+OE!P49/'DELEŽI OE'!$D49</f>
        <v>0</v>
      </c>
      <c r="T49" s="191">
        <f>+OE!Q49/'DELEŽI OE'!$E49</f>
        <v>0</v>
      </c>
      <c r="U49" s="189">
        <f>+OE!R49/'DELEŽI OE'!$C49</f>
        <v>0</v>
      </c>
      <c r="V49" s="190">
        <f>+OE!S49/'DELEŽI OE'!$D49</f>
        <v>0</v>
      </c>
      <c r="W49" s="191">
        <f>+OE!T49/'DELEŽI OE'!$E49</f>
        <v>0</v>
      </c>
      <c r="X49" s="198"/>
      <c r="Y49" s="65"/>
      <c r="Z49" s="103"/>
      <c r="AA49" s="103"/>
      <c r="AB49" s="103"/>
      <c r="AC49" s="103"/>
      <c r="AD49" s="104"/>
      <c r="AE49" s="65"/>
      <c r="AF49" s="103"/>
      <c r="AG49" s="103"/>
      <c r="AH49" s="103"/>
      <c r="AI49" s="103"/>
      <c r="AJ49" s="104"/>
    </row>
    <row r="50" spans="1:36" s="1" customFormat="1" ht="15">
      <c r="A50" s="193" t="str">
        <f>+OE!A50</f>
        <v>43.</v>
      </c>
      <c r="B50" s="94" t="str">
        <f>+OE!B50</f>
        <v>KOMUNALA d.o.o., IDRIJA</v>
      </c>
      <c r="C50" s="105">
        <f>+OE!C50+OE!F50+OE!I50+OE!L50+OE!O50+OE!R50+OE!V50+OE!AB50</f>
        <v>578.79</v>
      </c>
      <c r="D50" s="106">
        <f>+OE!D50+OE!G50+OE!J50+OE!M50+OE!P50+OE!S50+OE!X50</f>
        <v>248.37000000000003</v>
      </c>
      <c r="E50" s="107">
        <f>+OE!E50+OE!H50+OE!K50+OE!N50+OE!Q50+OE!T50+OE!Z50</f>
        <v>311.964</v>
      </c>
      <c r="F50" s="189">
        <f>+OE!C50/'DELEŽI OE'!$C50</f>
        <v>0.23258867637657873</v>
      </c>
      <c r="G50" s="190">
        <f>+OE!D50/'DELEŽI OE'!$D50</f>
        <v>0.31553730321697465</v>
      </c>
      <c r="H50" s="191">
        <f>+OE!E50/'DELEŽI OE'!$E50</f>
        <v>0.346078393660807</v>
      </c>
      <c r="I50" s="189">
        <f>+OE!F50/'DELEŽI OE'!$C50</f>
        <v>0.5029285232986057</v>
      </c>
      <c r="J50" s="190">
        <f>+OE!G50/'DELEŽI OE'!$D50</f>
        <v>0.37287111970044684</v>
      </c>
      <c r="K50" s="191">
        <f>+OE!H50/'DELEŽI OE'!$E50</f>
        <v>0.33016630123988666</v>
      </c>
      <c r="L50" s="189">
        <f>+OE!I50/'DELEŽI OE'!$C50</f>
        <v>0.17446742341781996</v>
      </c>
      <c r="M50" s="190">
        <f>+OE!J50/'DELEŽI OE'!$D50</f>
        <v>0.10915166888110478</v>
      </c>
      <c r="N50" s="191">
        <f>+OE!K50/'DELEŽI OE'!$E50</f>
        <v>0.27086458693951865</v>
      </c>
      <c r="O50" s="189">
        <f>+OE!L50/'DELEŽI OE'!$C50</f>
        <v>0.022633424903678364</v>
      </c>
      <c r="P50" s="190">
        <f>+OE!M50/'DELEŽI OE'!$D50</f>
        <v>0.1017836292627934</v>
      </c>
      <c r="Q50" s="191">
        <f>+OE!N50/'DELEŽI OE'!$E50</f>
        <v>0.027246733597466374</v>
      </c>
      <c r="R50" s="189">
        <f>+OE!O50/'DELEŽI OE'!$C50</f>
        <v>0</v>
      </c>
      <c r="S50" s="190">
        <f>+OE!P50/'DELEŽI OE'!$D50</f>
        <v>0</v>
      </c>
      <c r="T50" s="191">
        <f>+OE!Q50/'DELEŽI OE'!$E50</f>
        <v>0</v>
      </c>
      <c r="U50" s="189">
        <f>+OE!R50/'DELEŽI OE'!$C50</f>
        <v>0</v>
      </c>
      <c r="V50" s="190">
        <f>+OE!S50/'DELEŽI OE'!$D50</f>
        <v>0</v>
      </c>
      <c r="W50" s="191">
        <f>+OE!T50/'DELEŽI OE'!$E50</f>
        <v>0</v>
      </c>
      <c r="X50" s="192"/>
      <c r="Y50" s="65"/>
      <c r="Z50" s="103"/>
      <c r="AA50" s="103"/>
      <c r="AB50" s="103"/>
      <c r="AC50" s="103"/>
      <c r="AD50" s="104"/>
      <c r="AE50" s="65"/>
      <c r="AF50" s="103"/>
      <c r="AG50" s="103"/>
      <c r="AH50" s="103"/>
      <c r="AI50" s="103"/>
      <c r="AJ50" s="104"/>
    </row>
    <row r="51" spans="1:36" ht="15">
      <c r="A51" s="193" t="str">
        <f>+OE!A51</f>
        <v>44.</v>
      </c>
      <c r="B51" s="94" t="str">
        <f>+OE!B51</f>
        <v>Komunala Novo Mesto</v>
      </c>
      <c r="C51" s="105">
        <f>+OE!C51+OE!F51+OE!I51+OE!L51+OE!O51+OE!R51+OE!V51+OE!AB51</f>
        <v>1247</v>
      </c>
      <c r="D51" s="106">
        <f>+OE!D51+OE!G51+OE!J51+OE!M51+OE!P51+OE!S51+OE!X51</f>
        <v>530</v>
      </c>
      <c r="E51" s="107">
        <f>+OE!E51+OE!H51+OE!K51+OE!N51+OE!Q51+OE!T51+OE!Z51</f>
        <v>312</v>
      </c>
      <c r="F51" s="189">
        <f>+OE!C51/'DELEŽI OE'!$C51</f>
        <v>0.34242181234963914</v>
      </c>
      <c r="G51" s="190">
        <f>+OE!D51/'DELEŽI OE'!$D51</f>
        <v>0.21509433962264152</v>
      </c>
      <c r="H51" s="191">
        <f>+OE!E51/'DELEŽI OE'!$E51</f>
        <v>0.20192307692307693</v>
      </c>
      <c r="I51" s="189">
        <f>+OE!F51/'DELEŽI OE'!$C51</f>
        <v>0.49238171611868486</v>
      </c>
      <c r="J51" s="190">
        <f>+OE!G51/'DELEŽI OE'!$D51</f>
        <v>0.6547169811320754</v>
      </c>
      <c r="K51" s="191">
        <f>+OE!H51/'DELEŽI OE'!$E51</f>
        <v>0.7339743589743589</v>
      </c>
      <c r="L51" s="189">
        <f>+OE!I51/'DELEŽI OE'!$C51</f>
        <v>0.0809943865276664</v>
      </c>
      <c r="M51" s="190">
        <f>+OE!J51/'DELEŽI OE'!$D51</f>
        <v>0.022641509433962263</v>
      </c>
      <c r="N51" s="191">
        <f>+OE!K51/'DELEŽI OE'!$E51</f>
        <v>0.057692307692307696</v>
      </c>
      <c r="O51" s="189">
        <f>+OE!L51/'DELEŽI OE'!$C51</f>
        <v>0</v>
      </c>
      <c r="P51" s="190">
        <f>+OE!M51/'DELEŽI OE'!$D51</f>
        <v>0.10754716981132076</v>
      </c>
      <c r="Q51" s="191">
        <f>+OE!N51/'DELEŽI OE'!$E51</f>
        <v>0.00641025641025641</v>
      </c>
      <c r="R51" s="189">
        <f>+OE!O51/'DELEŽI OE'!$C51</f>
        <v>0</v>
      </c>
      <c r="S51" s="190">
        <f>+OE!P51/'DELEŽI OE'!$D51</f>
        <v>0</v>
      </c>
      <c r="T51" s="191">
        <f>+OE!Q51/'DELEŽI OE'!$E51</f>
        <v>0</v>
      </c>
      <c r="U51" s="189">
        <f>+OE!R51/'DELEŽI OE'!$C51</f>
        <v>0</v>
      </c>
      <c r="V51" s="190">
        <f>+OE!S51/'DELEŽI OE'!$D51</f>
        <v>0</v>
      </c>
      <c r="W51" s="191">
        <f>+OE!T51/'DELEŽI OE'!$E51</f>
        <v>0</v>
      </c>
      <c r="X51" s="192"/>
      <c r="Y51" s="65"/>
      <c r="Z51" s="103"/>
      <c r="AA51" s="103"/>
      <c r="AB51" s="103"/>
      <c r="AC51" s="103"/>
      <c r="AD51" s="104"/>
      <c r="AE51" s="65"/>
      <c r="AF51" s="103"/>
      <c r="AG51" s="103"/>
      <c r="AH51" s="103"/>
      <c r="AI51" s="103"/>
      <c r="AJ51" s="104"/>
    </row>
    <row r="52" spans="1:36" s="1" customFormat="1" ht="15">
      <c r="A52" s="193" t="str">
        <f>+OE!A52</f>
        <v>45.</v>
      </c>
      <c r="B52" s="94" t="str">
        <f>+OE!B52</f>
        <v>Komunala Kranjska Gora</v>
      </c>
      <c r="C52" s="105">
        <f>+OE!C52+OE!F52+OE!I52+OE!L52+OE!O52+OE!R52+OE!V52+OE!AB52</f>
        <v>420.54</v>
      </c>
      <c r="D52" s="106">
        <f>+OE!D52+OE!G52+OE!J52+OE!M52+OE!P52+OE!S52+OE!X52</f>
        <v>179.34</v>
      </c>
      <c r="E52" s="107">
        <f>+OE!E52+OE!H52+OE!K52+OE!N52+OE!Q52+OE!T52+OE!Z52</f>
        <v>70.479</v>
      </c>
      <c r="F52" s="189">
        <f>+OE!C52/'DELEŽI OE'!$C52</f>
        <v>0.18055357397631616</v>
      </c>
      <c r="G52" s="190">
        <f>+OE!D52/'DELEŽI OE'!$D52</f>
        <v>0.14954834392773503</v>
      </c>
      <c r="H52" s="191">
        <f>+OE!E52/'DELEŽI OE'!$E52</f>
        <v>0.32779977014429834</v>
      </c>
      <c r="I52" s="189">
        <f>+OE!F52/'DELEŽI OE'!$C52</f>
        <v>0.34683977742901984</v>
      </c>
      <c r="J52" s="190">
        <f>+OE!G52/'DELEŽI OE'!$D52</f>
        <v>0.4768595962975354</v>
      </c>
      <c r="K52" s="191">
        <f>+OE!H52/'DELEŽI OE'!$E52</f>
        <v>0.5771932064870386</v>
      </c>
      <c r="L52" s="189">
        <f>+OE!I52/'DELEŽI OE'!$C52</f>
        <v>0.07832786417463261</v>
      </c>
      <c r="M52" s="190">
        <f>+OE!J52/'DELEŽI OE'!$D52</f>
        <v>0.18211218913795024</v>
      </c>
      <c r="N52" s="191">
        <f>+OE!K52/'DELEŽI OE'!$E52</f>
        <v>0.0820102441862115</v>
      </c>
      <c r="O52" s="189">
        <f>+OE!L52/'DELEŽI OE'!$C52</f>
        <v>0.013815570457031435</v>
      </c>
      <c r="P52" s="190">
        <f>+OE!M52/'DELEŽI OE'!$D52</f>
        <v>0.10783985725437716</v>
      </c>
      <c r="Q52" s="191">
        <f>+OE!N52/'DELEŽI OE'!$E52</f>
        <v>0.01299677918245151</v>
      </c>
      <c r="R52" s="189">
        <f>+OE!O52/'DELEŽI OE'!$C52</f>
        <v>0</v>
      </c>
      <c r="S52" s="190">
        <f>+OE!P52/'DELEŽI OE'!$D52</f>
        <v>0</v>
      </c>
      <c r="T52" s="191">
        <f>+OE!Q52/'DELEŽI OE'!$E52</f>
        <v>0</v>
      </c>
      <c r="U52" s="189">
        <f>+OE!R52/'DELEŽI OE'!$C52</f>
        <v>0</v>
      </c>
      <c r="V52" s="190">
        <f>+OE!S52/'DELEŽI OE'!$D52</f>
        <v>0</v>
      </c>
      <c r="W52" s="191">
        <f>+OE!T52/'DELEŽI OE'!$E52</f>
        <v>0</v>
      </c>
      <c r="X52" s="192"/>
      <c r="Y52" s="65"/>
      <c r="Z52" s="103"/>
      <c r="AA52" s="103"/>
      <c r="AB52" s="103"/>
      <c r="AC52" s="103"/>
      <c r="AD52" s="104"/>
      <c r="AE52" s="65"/>
      <c r="AF52" s="103"/>
      <c r="AG52" s="103"/>
      <c r="AH52" s="103"/>
      <c r="AI52" s="103"/>
      <c r="AJ52" s="104"/>
    </row>
    <row r="53" spans="1:36" s="1" customFormat="1" ht="15.75" thickBot="1">
      <c r="A53" s="193" t="str">
        <f>+OE!A53</f>
        <v>46.</v>
      </c>
      <c r="B53" s="94" t="str">
        <f>+OE!B53</f>
        <v>PUBLICUS, d.o.o., Ljubljana</v>
      </c>
      <c r="C53" s="105">
        <f>+OE!C53+OE!F53+OE!I53+OE!L53+OE!O53+OE!R53+OE!V53+OE!AB53</f>
        <v>5403.820000000001</v>
      </c>
      <c r="D53" s="106">
        <f>+OE!D53+OE!G53+OE!J53+OE!M53+OE!P53+OE!S53+OE!X53</f>
        <v>719.1</v>
      </c>
      <c r="E53" s="107">
        <f>+OE!E53+OE!H53+OE!K53+OE!N53+OE!Q53+OE!T53+OE!Z53</f>
        <v>263.59000000000003</v>
      </c>
      <c r="F53" s="189">
        <f>+OE!C53/'DELEŽI OE'!$C53</f>
        <v>0.33113242113912006</v>
      </c>
      <c r="G53" s="190">
        <f>+OE!D53/'DELEŽI OE'!$D53</f>
        <v>0.310527047698512</v>
      </c>
      <c r="H53" s="191">
        <f>+OE!E53/'DELEŽI OE'!$E53</f>
        <v>0.35062028149778063</v>
      </c>
      <c r="I53" s="189">
        <f>+OE!F53/'DELEŽI OE'!$C53</f>
        <v>0.5091472328834047</v>
      </c>
      <c r="J53" s="190">
        <f>+OE!G53/'DELEŽI OE'!$D53</f>
        <v>0.49763593380614657</v>
      </c>
      <c r="K53" s="191">
        <f>+OE!H53/'DELEŽI OE'!$E53</f>
        <v>0.4984255851891194</v>
      </c>
      <c r="L53" s="189">
        <f>+OE!I53/'DELEŽI OE'!$C53</f>
        <v>0.09874496189732448</v>
      </c>
      <c r="M53" s="190">
        <f>+OE!J53/'DELEŽI OE'!$D53</f>
        <v>0.10191906549853985</v>
      </c>
      <c r="N53" s="191">
        <f>+OE!K53/'DELEŽI OE'!$E53</f>
        <v>0.10952615804848438</v>
      </c>
      <c r="O53" s="189">
        <f>+OE!L53/'DELEŽI OE'!$C53</f>
        <v>0.038054561402859455</v>
      </c>
      <c r="P53" s="190">
        <f>+OE!M53/'DELEŽI OE'!$D53</f>
        <v>0.0625782227784731</v>
      </c>
      <c r="Q53" s="191">
        <f>+OE!N53/'DELEŽI OE'!$E53</f>
        <v>0.018892977730566408</v>
      </c>
      <c r="R53" s="189">
        <f>+OE!O53/'DELEŽI OE'!$C53</f>
        <v>0</v>
      </c>
      <c r="S53" s="190">
        <f>+OE!P53/'DELEŽI OE'!$D53</f>
        <v>0</v>
      </c>
      <c r="T53" s="191">
        <f>+OE!Q53/'DELEŽI OE'!$E53</f>
        <v>0</v>
      </c>
      <c r="U53" s="189">
        <f>+OE!R53/'DELEŽI OE'!$C53</f>
        <v>0</v>
      </c>
      <c r="V53" s="190">
        <f>+OE!S53/'DELEŽI OE'!$D53</f>
        <v>0</v>
      </c>
      <c r="W53" s="191">
        <f>+OE!T53/'DELEŽI OE'!$E53</f>
        <v>0</v>
      </c>
      <c r="X53" s="192"/>
      <c r="Y53" s="65"/>
      <c r="Z53" s="103"/>
      <c r="AA53" s="103"/>
      <c r="AB53" s="103"/>
      <c r="AC53" s="103"/>
      <c r="AD53" s="104"/>
      <c r="AE53" s="65"/>
      <c r="AF53" s="103"/>
      <c r="AG53" s="103"/>
      <c r="AH53" s="103"/>
      <c r="AI53" s="103"/>
      <c r="AJ53" s="104"/>
    </row>
    <row r="54" spans="1:36" s="1" customFormat="1" ht="15">
      <c r="A54" s="199" t="str">
        <f>+OE!A54</f>
        <v>47. </v>
      </c>
      <c r="B54" s="96" t="str">
        <f>+OE!B54</f>
        <v>Komunalno podjetje Logatec</v>
      </c>
      <c r="C54" s="105">
        <f>+OE!C54+OE!F54+OE!I54+OE!L54+OE!O54+OE!R54+OE!V54+OE!AB54</f>
        <v>601.34</v>
      </c>
      <c r="D54" s="106">
        <f>+OE!D54+OE!G54+OE!J54+OE!M54+OE!P54+OE!S54+OE!X54</f>
        <v>177.42000000000002</v>
      </c>
      <c r="E54" s="107">
        <f>+OE!E54+OE!H54+OE!K54+OE!N54+OE!Q54+OE!T54+OE!Z54</f>
        <v>100.775</v>
      </c>
      <c r="F54" s="189">
        <f>+OE!C54/'DELEŽI OE'!$C54</f>
        <v>0.19963082449196795</v>
      </c>
      <c r="G54" s="190">
        <f>+OE!D54/'DELEŽI OE'!$D54</f>
        <v>0.26048359824146095</v>
      </c>
      <c r="H54" s="191">
        <f>+OE!E54/'DELEŽI OE'!$E54</f>
        <v>0.25091540560654924</v>
      </c>
      <c r="I54" s="189">
        <f>+OE!F54/'DELEŽI OE'!$C54</f>
        <v>0.41612731566168887</v>
      </c>
      <c r="J54" s="190">
        <f>+OE!G54/'DELEŽI OE'!$D54</f>
        <v>0.5750479089166949</v>
      </c>
      <c r="K54" s="191">
        <f>+OE!H54/'DELEŽI OE'!$E54</f>
        <v>0.5484395931530637</v>
      </c>
      <c r="L54" s="189">
        <f>+OE!I54/'DELEŽI OE'!$C54</f>
        <v>0.08599128612764825</v>
      </c>
      <c r="M54" s="190">
        <f>+OE!J54/'DELEŽI OE'!$D54</f>
        <v>0.1008905422162101</v>
      </c>
      <c r="N54" s="191">
        <f>+OE!K54/'DELEŽI OE'!$E54</f>
        <v>0.10816174646489704</v>
      </c>
      <c r="O54" s="189">
        <f>+OE!L54/'DELEŽI OE'!$C54</f>
        <v>0.028552898526623873</v>
      </c>
      <c r="P54" s="190">
        <f>+OE!M54/'DELEŽI OE'!$D54</f>
        <v>0.06357795062563408</v>
      </c>
      <c r="Q54" s="191">
        <f>+OE!N54/'DELEŽI OE'!$E54</f>
        <v>0.09248325477548995</v>
      </c>
      <c r="R54" s="189">
        <f>+OE!O54/'DELEŽI OE'!$C54</f>
        <v>0</v>
      </c>
      <c r="S54" s="190">
        <f>+OE!P54/'DELEŽI OE'!$D54</f>
        <v>0</v>
      </c>
      <c r="T54" s="191">
        <f>+OE!Q54/'DELEŽI OE'!$E54</f>
        <v>0</v>
      </c>
      <c r="U54" s="189">
        <f>+OE!R54/'DELEŽI OE'!$C54</f>
        <v>0</v>
      </c>
      <c r="V54" s="190">
        <f>+OE!S54/'DELEŽI OE'!$D54</f>
        <v>0</v>
      </c>
      <c r="W54" s="191">
        <f>+OE!T54/'DELEŽI OE'!$E54</f>
        <v>0</v>
      </c>
      <c r="X54" s="198"/>
      <c r="Y54" s="65"/>
      <c r="Z54" s="103"/>
      <c r="AA54" s="103"/>
      <c r="AB54" s="103"/>
      <c r="AC54" s="103"/>
      <c r="AD54" s="104"/>
      <c r="AE54" s="65"/>
      <c r="AF54" s="103"/>
      <c r="AG54" s="103"/>
      <c r="AH54" s="103"/>
      <c r="AI54" s="103"/>
      <c r="AJ54" s="104"/>
    </row>
    <row r="55" spans="1:36" ht="15">
      <c r="A55" s="193" t="str">
        <f>+OE!A55</f>
        <v>48.</v>
      </c>
      <c r="B55" s="94" t="str">
        <f>+OE!B55</f>
        <v>Občina Gorenja vas-Poljane</v>
      </c>
      <c r="C55" s="105">
        <f>+OE!C55+OE!F55+OE!I55+OE!L55+OE!O55+OE!R55+OE!V55+OE!AB55</f>
        <v>234.42000000000002</v>
      </c>
      <c r="D55" s="106">
        <f>+OE!D55+OE!G55+OE!J55+OE!M55+OE!P55+OE!S55+OE!X55</f>
        <v>94.2</v>
      </c>
      <c r="E55" s="107">
        <f>+OE!E55+OE!H55+OE!K55+OE!N55+OE!Q55+OE!T55+OE!Z55</f>
        <v>48.437000000000005</v>
      </c>
      <c r="F55" s="189">
        <f>+OE!C55/'DELEŽI OE'!$C55</f>
        <v>0.275113044962034</v>
      </c>
      <c r="G55" s="190">
        <f>+OE!D55/'DELEŽI OE'!$D55</f>
        <v>0.27908704883227176</v>
      </c>
      <c r="H55" s="191">
        <f>+OE!E55/'DELEŽI OE'!$E55</f>
        <v>0.41047133389764023</v>
      </c>
      <c r="I55" s="189">
        <f>+OE!F55/'DELEŽI OE'!$C55</f>
        <v>0.5297329579387424</v>
      </c>
      <c r="J55" s="190">
        <f>+OE!G55/'DELEŽI OE'!$D55</f>
        <v>0.5014861995753715</v>
      </c>
      <c r="K55" s="191">
        <f>+OE!H55/'DELEŽI OE'!$E55</f>
        <v>0.5311848380370378</v>
      </c>
      <c r="L55" s="189">
        <f>+OE!I55/'DELEŽI OE'!$C55</f>
        <v>0.16917071922190938</v>
      </c>
      <c r="M55" s="190">
        <f>+OE!J55/'DELEŽI OE'!$D55</f>
        <v>0.057781316348195326</v>
      </c>
      <c r="N55" s="191">
        <f>+OE!K55/'DELEŽI OE'!$E55</f>
        <v>0.01651629952309185</v>
      </c>
      <c r="O55" s="189">
        <f>+OE!L55/'DELEŽI OE'!$C55</f>
        <v>0.015318658817507038</v>
      </c>
      <c r="P55" s="190">
        <f>+OE!M55/'DELEŽI OE'!$D55</f>
        <v>0.12449044585987261</v>
      </c>
      <c r="Q55" s="191">
        <f>+OE!N55/'DELEŽI OE'!$E55</f>
        <v>0.0005367797345004851</v>
      </c>
      <c r="R55" s="189">
        <f>+OE!O55/'DELEŽI OE'!$C55</f>
        <v>0</v>
      </c>
      <c r="S55" s="190">
        <f>+OE!P55/'DELEŽI OE'!$D55</f>
        <v>0</v>
      </c>
      <c r="T55" s="191">
        <f>+OE!Q55/'DELEŽI OE'!$E55</f>
        <v>0</v>
      </c>
      <c r="U55" s="189">
        <f>+OE!R55/'DELEŽI OE'!$C55</f>
        <v>0</v>
      </c>
      <c r="V55" s="190">
        <f>+OE!S55/'DELEŽI OE'!$D55</f>
        <v>0</v>
      </c>
      <c r="W55" s="191">
        <f>+OE!T55/'DELEŽI OE'!$E55</f>
        <v>0</v>
      </c>
      <c r="X55" s="198"/>
      <c r="Y55" s="65"/>
      <c r="Z55" s="103"/>
      <c r="AA55" s="103"/>
      <c r="AB55" s="103"/>
      <c r="AC55" s="103"/>
      <c r="AD55" s="104"/>
      <c r="AE55" s="65"/>
      <c r="AF55" s="103"/>
      <c r="AG55" s="103"/>
      <c r="AH55" s="103"/>
      <c r="AI55" s="103"/>
      <c r="AJ55" s="104"/>
    </row>
    <row r="56" spans="1:36" s="1" customFormat="1" ht="15">
      <c r="A56" s="193" t="str">
        <f>+OE!A56</f>
        <v>49.</v>
      </c>
      <c r="B56" s="94" t="str">
        <f>+OE!B56</f>
        <v>PUP Saubermacher Velenje</v>
      </c>
      <c r="C56" s="105">
        <f>+OE!C56+OE!F56+OE!I56+OE!L56+OE!O56+OE!R56+OE!V56+OE!AB56</f>
        <v>1518.67</v>
      </c>
      <c r="D56" s="106">
        <f>+OE!D56+OE!G56+OE!J56+OE!M56+OE!P56+OE!S56+OE!X56</f>
        <v>732.42</v>
      </c>
      <c r="E56" s="107">
        <f>+OE!E56+OE!H56+OE!K56+OE!N56+OE!Q56+OE!T56+OE!Z56</f>
        <v>857.154</v>
      </c>
      <c r="F56" s="189">
        <f>+OE!C56/'DELEŽI OE'!$C56</f>
        <v>0.2402826157097987</v>
      </c>
      <c r="G56" s="190">
        <f>+OE!D56/'DELEŽI OE'!$D56</f>
        <v>0.2608667158187925</v>
      </c>
      <c r="H56" s="191">
        <f>+OE!E56/'DELEŽI OE'!$E56</f>
        <v>0.19351248433770363</v>
      </c>
      <c r="I56" s="189">
        <f>+OE!F56/'DELEŽI OE'!$C56</f>
        <v>0.5075296147286771</v>
      </c>
      <c r="J56" s="190">
        <f>+OE!G56/'DELEŽI OE'!$D56</f>
        <v>0.536413533218645</v>
      </c>
      <c r="K56" s="191">
        <f>+OE!H56/'DELEŽI OE'!$E56</f>
        <v>0.19351248433770363</v>
      </c>
      <c r="L56" s="189">
        <f>+OE!I56/'DELEŽI OE'!$C56</f>
        <v>0.10885182429362535</v>
      </c>
      <c r="M56" s="190">
        <f>+OE!J56/'DELEŽI OE'!$D56</f>
        <v>0.06881024548756179</v>
      </c>
      <c r="N56" s="191">
        <f>+OE!K56/'DELEŽI OE'!$E56</f>
        <v>0.02964928122601073</v>
      </c>
      <c r="O56" s="189">
        <f>+OE!L56/'DELEŽI OE'!$C56</f>
        <v>0.042287001125985234</v>
      </c>
      <c r="P56" s="190">
        <f>+OE!M56/'DELEŽI OE'!$D56</f>
        <v>0.11531361786952841</v>
      </c>
      <c r="Q56" s="191">
        <f>+OE!N56/'DELEŽI OE'!$E56</f>
        <v>0.583325750098582</v>
      </c>
      <c r="R56" s="189">
        <f>+OE!O56/'DELEŽI OE'!$C56</f>
        <v>0</v>
      </c>
      <c r="S56" s="190">
        <f>+OE!P56/'DELEŽI OE'!$D56</f>
        <v>0</v>
      </c>
      <c r="T56" s="191">
        <f>+OE!Q56/'DELEŽI OE'!$E56</f>
        <v>0</v>
      </c>
      <c r="U56" s="189">
        <f>+OE!R56/'DELEŽI OE'!$C56</f>
        <v>0</v>
      </c>
      <c r="V56" s="190">
        <f>+OE!S56/'DELEŽI OE'!$D56</f>
        <v>0</v>
      </c>
      <c r="W56" s="191">
        <f>+OE!T56/'DELEŽI OE'!$E56</f>
        <v>0</v>
      </c>
      <c r="X56" s="192"/>
      <c r="Y56" s="65"/>
      <c r="Z56" s="103"/>
      <c r="AA56" s="103"/>
      <c r="AB56" s="103"/>
      <c r="AC56" s="103"/>
      <c r="AD56" s="104"/>
      <c r="AE56" s="65"/>
      <c r="AF56" s="103"/>
      <c r="AG56" s="103"/>
      <c r="AH56" s="103"/>
      <c r="AI56" s="103"/>
      <c r="AJ56" s="104"/>
    </row>
    <row r="57" spans="1:36" ht="15">
      <c r="A57" s="193" t="str">
        <f>+OE!A57</f>
        <v>50.</v>
      </c>
      <c r="B57" s="94" t="str">
        <f>+OE!B57</f>
        <v>Javne službe Ptuj</v>
      </c>
      <c r="C57" s="105">
        <f>+OE!C57+OE!F57+OE!I57+OE!L57+OE!O57+OE!R57+OE!V57+OE!AB57</f>
        <v>792.4570000000001</v>
      </c>
      <c r="D57" s="106">
        <f>+OE!D57+OE!G57+OE!J57+OE!M57+OE!P57+OE!S57+OE!X57</f>
        <v>388.05000000000007</v>
      </c>
      <c r="E57" s="107">
        <f>+OE!E57+OE!H57+OE!K57+OE!N57+OE!Q57+OE!T57+OE!Z57</f>
        <v>491.16600000000005</v>
      </c>
      <c r="F57" s="189">
        <f>+OE!C57/'DELEŽI OE'!$C57</f>
        <v>0.34275929167134617</v>
      </c>
      <c r="G57" s="190">
        <f>+OE!D57/'DELEŽI OE'!$D57</f>
        <v>0.2968869990980543</v>
      </c>
      <c r="H57" s="191">
        <f>+OE!E57/'DELEŽI OE'!$E57</f>
        <v>0.37179690776641705</v>
      </c>
      <c r="I57" s="189">
        <f>+OE!F57/'DELEŽI OE'!$C57</f>
        <v>0.417965895941357</v>
      </c>
      <c r="J57" s="190">
        <f>+OE!G57/'DELEŽI OE'!$D57</f>
        <v>0.5945625563716015</v>
      </c>
      <c r="K57" s="191">
        <f>+OE!H57/'DELEŽI OE'!$E57</f>
        <v>0.5819173151236038</v>
      </c>
      <c r="L57" s="189">
        <f>+OE!I57/'DELEŽI OE'!$C57</f>
        <v>0.17433248744095894</v>
      </c>
      <c r="M57" s="190">
        <f>+OE!J57/'DELEŽI OE'!$D57</f>
        <v>0.02589099342868187</v>
      </c>
      <c r="N57" s="191">
        <f>+OE!K57/'DELEŽI OE'!$E57</f>
        <v>0.01699629045984453</v>
      </c>
      <c r="O57" s="189">
        <f>+OE!L57/'DELEŽI OE'!$C57</f>
        <v>0.06494232494633777</v>
      </c>
      <c r="P57" s="190">
        <f>+OE!M57/'DELEŽI OE'!$D57</f>
        <v>0.08265945110166215</v>
      </c>
      <c r="Q57" s="191">
        <f>+OE!N57/'DELEŽI OE'!$E57</f>
        <v>0.029289486650134575</v>
      </c>
      <c r="R57" s="189">
        <f>+OE!O57/'DELEŽI OE'!$C57</f>
        <v>0</v>
      </c>
      <c r="S57" s="190">
        <f>+OE!P57/'DELEŽI OE'!$D57</f>
        <v>0</v>
      </c>
      <c r="T57" s="191">
        <f>+OE!Q57/'DELEŽI OE'!$E57</f>
        <v>0</v>
      </c>
      <c r="U57" s="189">
        <f>+OE!R57/'DELEŽI OE'!$C57</f>
        <v>0</v>
      </c>
      <c r="V57" s="190">
        <f>+OE!S57/'DELEŽI OE'!$D57</f>
        <v>0</v>
      </c>
      <c r="W57" s="191">
        <f>+OE!T57/'DELEŽI OE'!$E57</f>
        <v>0</v>
      </c>
      <c r="X57" s="198"/>
      <c r="Y57" s="65"/>
      <c r="Z57" s="103"/>
      <c r="AA57" s="103"/>
      <c r="AB57" s="103"/>
      <c r="AC57" s="103"/>
      <c r="AD57" s="104"/>
      <c r="AE57" s="65"/>
      <c r="AF57" s="103"/>
      <c r="AG57" s="103"/>
      <c r="AH57" s="103"/>
      <c r="AI57" s="103"/>
      <c r="AJ57" s="104"/>
    </row>
    <row r="58" spans="1:36" ht="15">
      <c r="A58" s="193" t="str">
        <f>+OE!A58</f>
        <v>51.</v>
      </c>
      <c r="B58" s="94" t="str">
        <f>+OE!B58</f>
        <v>Čisto mesto Ptuj</v>
      </c>
      <c r="C58" s="105">
        <f>+OE!C58+OE!F58+OE!I58+OE!L58+OE!O58+OE!R58+OE!V58+OE!AB58</f>
        <v>84</v>
      </c>
      <c r="D58" s="106">
        <f>+OE!D58+OE!G58+OE!J58+OE!M58+OE!P58+OE!S58+OE!X58</f>
        <v>0</v>
      </c>
      <c r="E58" s="107">
        <f>+OE!E58+OE!H58+OE!K58+OE!N58+OE!Q58+OE!T58+OE!Z58</f>
        <v>0</v>
      </c>
      <c r="F58" s="189">
        <f>+OE!C58/'DELEŽI OE'!$C58</f>
        <v>0</v>
      </c>
      <c r="G58" s="190" t="e">
        <f>+OE!D58/'DELEŽI OE'!$D58</f>
        <v>#DIV/0!</v>
      </c>
      <c r="H58" s="191" t="e">
        <f>+OE!E58/'DELEŽI OE'!$E58</f>
        <v>#DIV/0!</v>
      </c>
      <c r="I58" s="189">
        <f>+OE!F58/'DELEŽI OE'!$C58</f>
        <v>0</v>
      </c>
      <c r="J58" s="190" t="e">
        <f>+OE!G58/'DELEŽI OE'!$D58</f>
        <v>#DIV/0!</v>
      </c>
      <c r="K58" s="191" t="e">
        <f>+OE!H58/'DELEŽI OE'!$E58</f>
        <v>#DIV/0!</v>
      </c>
      <c r="L58" s="189">
        <f>+OE!I58/'DELEŽI OE'!$C58</f>
        <v>0</v>
      </c>
      <c r="M58" s="190" t="e">
        <f>+OE!J58/'DELEŽI OE'!$D58</f>
        <v>#DIV/0!</v>
      </c>
      <c r="N58" s="191" t="e">
        <f>+OE!K58/'DELEŽI OE'!$E58</f>
        <v>#DIV/0!</v>
      </c>
      <c r="O58" s="189">
        <f>+OE!L58/'DELEŽI OE'!$C58</f>
        <v>0</v>
      </c>
      <c r="P58" s="190" t="e">
        <f>+OE!M58/'DELEŽI OE'!$D58</f>
        <v>#DIV/0!</v>
      </c>
      <c r="Q58" s="191" t="e">
        <f>+OE!N58/'DELEŽI OE'!$E58</f>
        <v>#DIV/0!</v>
      </c>
      <c r="R58" s="189">
        <f>+OE!O58/'DELEŽI OE'!$C58</f>
        <v>0</v>
      </c>
      <c r="S58" s="190" t="e">
        <f>+OE!P58/'DELEŽI OE'!$D58</f>
        <v>#DIV/0!</v>
      </c>
      <c r="T58" s="191" t="e">
        <f>+OE!Q58/'DELEŽI OE'!$E58</f>
        <v>#DIV/0!</v>
      </c>
      <c r="U58" s="189">
        <f>+OE!R58/'DELEŽI OE'!$C58</f>
        <v>0</v>
      </c>
      <c r="V58" s="190" t="e">
        <f>+OE!S58/'DELEŽI OE'!$D58</f>
        <v>#DIV/0!</v>
      </c>
      <c r="W58" s="191" t="e">
        <f>+OE!T58/'DELEŽI OE'!$E58</f>
        <v>#DIV/0!</v>
      </c>
      <c r="X58" s="198"/>
      <c r="Y58" s="65"/>
      <c r="Z58" s="103"/>
      <c r="AA58" s="103"/>
      <c r="AB58" s="103"/>
      <c r="AC58" s="103"/>
      <c r="AD58" s="104"/>
      <c r="AE58" s="65"/>
      <c r="AF58" s="103"/>
      <c r="AG58" s="103"/>
      <c r="AH58" s="103"/>
      <c r="AI58" s="103"/>
      <c r="AJ58" s="104"/>
    </row>
    <row r="59" spans="1:36" ht="15">
      <c r="A59" s="193" t="str">
        <f>+OE!A59</f>
        <v>52.</v>
      </c>
      <c r="B59" s="94" t="str">
        <f>+OE!B59</f>
        <v>Snaga Maribor</v>
      </c>
      <c r="C59" s="105">
        <f>+OE!C59+OE!F59+OE!I59+OE!L59+OE!O59+OE!R59+OE!V59+OE!AB59</f>
        <v>2977.59</v>
      </c>
      <c r="D59" s="106">
        <f>+OE!D59+OE!G59+OE!J59+OE!M59+OE!P59+OE!S59+OE!X59</f>
        <v>2102.978</v>
      </c>
      <c r="E59" s="107">
        <f>+OE!E59+OE!H59+OE!K59+OE!N59+OE!Q59+OE!T59+OE!Z59</f>
        <v>1009.8366666666667</v>
      </c>
      <c r="F59" s="189">
        <f>+OE!C59/'DELEŽI OE'!$C59</f>
        <v>0.1679848468056381</v>
      </c>
      <c r="G59" s="190">
        <f>+OE!D59/'DELEŽI OE'!$D59</f>
        <v>0.6000776042355175</v>
      </c>
      <c r="H59" s="191">
        <f>+OE!E59/'DELEŽI OE'!$E59</f>
        <v>0.3506507653052804</v>
      </c>
      <c r="I59" s="189">
        <f>+OE!F59/'DELEŽI OE'!$C59</f>
        <v>0.45282930154923945</v>
      </c>
      <c r="J59" s="190">
        <f>+OE!G59/'DELEŽI OE'!$D59</f>
        <v>0.27735905939101596</v>
      </c>
      <c r="K59" s="191">
        <f>+OE!H59/'DELEŽI OE'!$E59</f>
        <v>0.5055074913104759</v>
      </c>
      <c r="L59" s="189">
        <f>+OE!I59/'DELEŽI OE'!$C59</f>
        <v>0.3562948559069583</v>
      </c>
      <c r="M59" s="190">
        <f>+OE!J59/'DELEŽI OE'!$D59</f>
        <v>0.040181114590832616</v>
      </c>
      <c r="N59" s="191">
        <f>+OE!K59/'DELEŽI OE'!$E59</f>
        <v>0.09669880607755049</v>
      </c>
      <c r="O59" s="189">
        <f>+OE!L59/'DELEŽI OE'!$C59</f>
        <v>0.02037218018598934</v>
      </c>
      <c r="P59" s="190">
        <f>+OE!M59/'DELEŽI OE'!$D59</f>
        <v>0.05385125284239778</v>
      </c>
      <c r="Q59" s="191">
        <f>+OE!N59/'DELEŽI OE'!$E59</f>
        <v>0.04301685751161079</v>
      </c>
      <c r="R59" s="189">
        <f>+OE!O59/'DELEŽI OE'!$C59</f>
        <v>0</v>
      </c>
      <c r="S59" s="190">
        <f>+OE!P59/'DELEŽI OE'!$D59</f>
        <v>0</v>
      </c>
      <c r="T59" s="191">
        <f>+OE!Q59/'DELEŽI OE'!$E59</f>
        <v>0</v>
      </c>
      <c r="U59" s="189">
        <f>+OE!R59/'DELEŽI OE'!$C59</f>
        <v>0</v>
      </c>
      <c r="V59" s="190">
        <f>+OE!S59/'DELEŽI OE'!$D59</f>
        <v>0</v>
      </c>
      <c r="W59" s="191">
        <f>+OE!T59/'DELEŽI OE'!$E59</f>
        <v>0</v>
      </c>
      <c r="X59" s="198"/>
      <c r="Y59" s="65"/>
      <c r="Z59" s="103"/>
      <c r="AA59" s="103"/>
      <c r="AB59" s="103"/>
      <c r="AC59" s="103"/>
      <c r="AD59" s="104"/>
      <c r="AE59" s="65"/>
      <c r="AF59" s="103"/>
      <c r="AG59" s="103"/>
      <c r="AH59" s="103"/>
      <c r="AI59" s="103"/>
      <c r="AJ59" s="104"/>
    </row>
    <row r="60" spans="1:36" ht="15">
      <c r="A60" s="193">
        <f>+OE!A60</f>
        <v>0</v>
      </c>
      <c r="B60" s="94">
        <f>+OE!B60</f>
        <v>0</v>
      </c>
      <c r="C60" s="105">
        <f>+OE!C60+OE!F60+OE!I60+OE!L60+OE!O60+OE!R60+OE!V60+OE!AB60</f>
        <v>0</v>
      </c>
      <c r="D60" s="106">
        <f>+OE!D60+OE!G60+OE!J60+OE!M60+OE!P60+OE!S60+OE!X60</f>
        <v>0</v>
      </c>
      <c r="E60" s="107">
        <f>+OE!E60+OE!H60+OE!K60+OE!N60+OE!Q60+OE!T60+OE!Z60</f>
        <v>0</v>
      </c>
      <c r="F60" s="189" t="e">
        <f>+OE!C60/'DELEŽI OE'!$C60</f>
        <v>#DIV/0!</v>
      </c>
      <c r="G60" s="190" t="e">
        <f>+OE!D60/'DELEŽI OE'!$D60</f>
        <v>#DIV/0!</v>
      </c>
      <c r="H60" s="191" t="e">
        <f>+OE!E60/'DELEŽI OE'!$E60</f>
        <v>#DIV/0!</v>
      </c>
      <c r="I60" s="189" t="e">
        <f>+OE!F60/'DELEŽI OE'!$C60</f>
        <v>#DIV/0!</v>
      </c>
      <c r="J60" s="190" t="e">
        <f>+OE!G60/'DELEŽI OE'!$D60</f>
        <v>#DIV/0!</v>
      </c>
      <c r="K60" s="191" t="e">
        <f>+OE!H60/'DELEŽI OE'!$E60</f>
        <v>#DIV/0!</v>
      </c>
      <c r="L60" s="189" t="e">
        <f>+OE!I60/'DELEŽI OE'!$C60</f>
        <v>#DIV/0!</v>
      </c>
      <c r="M60" s="190" t="e">
        <f>+OE!J60/'DELEŽI OE'!$D60</f>
        <v>#DIV/0!</v>
      </c>
      <c r="N60" s="191" t="e">
        <f>+OE!K60/'DELEŽI OE'!$E60</f>
        <v>#DIV/0!</v>
      </c>
      <c r="O60" s="189" t="e">
        <f>+OE!L60/'DELEŽI OE'!$C60</f>
        <v>#DIV/0!</v>
      </c>
      <c r="P60" s="190" t="e">
        <f>+OE!M60/'DELEŽI OE'!$D60</f>
        <v>#DIV/0!</v>
      </c>
      <c r="Q60" s="191" t="e">
        <f>+OE!N60/'DELEŽI OE'!$E60</f>
        <v>#DIV/0!</v>
      </c>
      <c r="R60" s="189" t="e">
        <f>+OE!O60/'DELEŽI OE'!$C60</f>
        <v>#DIV/0!</v>
      </c>
      <c r="S60" s="190" t="e">
        <f>+OE!P60/'DELEŽI OE'!$D60</f>
        <v>#DIV/0!</v>
      </c>
      <c r="T60" s="191" t="e">
        <f>+OE!Q60/'DELEŽI OE'!$E60</f>
        <v>#DIV/0!</v>
      </c>
      <c r="U60" s="189" t="e">
        <f>+OE!R60/'DELEŽI OE'!$C60</f>
        <v>#DIV/0!</v>
      </c>
      <c r="V60" s="190" t="e">
        <f>+OE!S60/'DELEŽI OE'!$D60</f>
        <v>#DIV/0!</v>
      </c>
      <c r="W60" s="191" t="e">
        <f>+OE!T60/'DELEŽI OE'!$E60</f>
        <v>#DIV/0!</v>
      </c>
      <c r="X60" s="198"/>
      <c r="Y60" s="65"/>
      <c r="Z60" s="103"/>
      <c r="AA60" s="103"/>
      <c r="AB60" s="103"/>
      <c r="AC60" s="103"/>
      <c r="AD60" s="104"/>
      <c r="AE60" s="65"/>
      <c r="AF60" s="103"/>
      <c r="AG60" s="103"/>
      <c r="AH60" s="103"/>
      <c r="AI60" s="103"/>
      <c r="AJ60" s="104"/>
    </row>
    <row r="61" spans="1:36" ht="15">
      <c r="A61" s="193">
        <f>+OE!A61</f>
        <v>0</v>
      </c>
      <c r="B61" s="94">
        <f>+OE!B61</f>
        <v>0</v>
      </c>
      <c r="C61" s="200"/>
      <c r="D61" s="201"/>
      <c r="E61" s="202"/>
      <c r="F61" s="203"/>
      <c r="G61" s="204"/>
      <c r="H61" s="205"/>
      <c r="I61" s="203"/>
      <c r="J61" s="204"/>
      <c r="K61" s="205"/>
      <c r="L61" s="203"/>
      <c r="M61" s="204"/>
      <c r="N61" s="205"/>
      <c r="O61" s="203"/>
      <c r="P61" s="204"/>
      <c r="Q61" s="205"/>
      <c r="R61" s="203"/>
      <c r="S61" s="204"/>
      <c r="T61" s="205"/>
      <c r="U61" s="203"/>
      <c r="V61" s="204"/>
      <c r="W61" s="205"/>
      <c r="X61" s="198"/>
      <c r="Y61" s="65"/>
      <c r="Z61" s="103"/>
      <c r="AA61" s="103"/>
      <c r="AB61" s="103"/>
      <c r="AC61" s="103"/>
      <c r="AD61" s="104"/>
      <c r="AE61" s="65"/>
      <c r="AF61" s="103"/>
      <c r="AG61" s="103"/>
      <c r="AH61" s="103"/>
      <c r="AI61" s="103"/>
      <c r="AJ61" s="104"/>
    </row>
    <row r="62" spans="1:36" ht="15">
      <c r="A62" s="193"/>
      <c r="B62" s="94"/>
      <c r="C62" s="200"/>
      <c r="D62" s="201"/>
      <c r="E62" s="202"/>
      <c r="F62" s="203"/>
      <c r="G62" s="204"/>
      <c r="H62" s="205"/>
      <c r="I62" s="203"/>
      <c r="J62" s="204"/>
      <c r="K62" s="205"/>
      <c r="L62" s="203"/>
      <c r="M62" s="204"/>
      <c r="N62" s="205"/>
      <c r="O62" s="203"/>
      <c r="P62" s="204"/>
      <c r="Q62" s="205"/>
      <c r="R62" s="203"/>
      <c r="S62" s="204"/>
      <c r="T62" s="205"/>
      <c r="U62" s="203"/>
      <c r="V62" s="204"/>
      <c r="W62" s="205"/>
      <c r="X62" s="198"/>
      <c r="Y62" s="65"/>
      <c r="Z62" s="103"/>
      <c r="AA62" s="103"/>
      <c r="AB62" s="103"/>
      <c r="AC62" s="103"/>
      <c r="AD62" s="104"/>
      <c r="AE62" s="65"/>
      <c r="AF62" s="103"/>
      <c r="AG62" s="103"/>
      <c r="AH62" s="103"/>
      <c r="AI62" s="103"/>
      <c r="AJ62" s="104"/>
    </row>
    <row r="63" spans="1:36" s="1" customFormat="1" ht="15.75" thickBot="1">
      <c r="A63" s="206"/>
      <c r="B63" s="97"/>
      <c r="C63" s="207"/>
      <c r="D63" s="208"/>
      <c r="E63" s="209"/>
      <c r="F63" s="210"/>
      <c r="G63" s="211"/>
      <c r="H63" s="212"/>
      <c r="I63" s="210"/>
      <c r="J63" s="211"/>
      <c r="K63" s="212"/>
      <c r="L63" s="210"/>
      <c r="M63" s="211"/>
      <c r="N63" s="212"/>
      <c r="O63" s="210"/>
      <c r="P63" s="211"/>
      <c r="Q63" s="212"/>
      <c r="R63" s="210"/>
      <c r="S63" s="211"/>
      <c r="T63" s="212"/>
      <c r="U63" s="210"/>
      <c r="V63" s="211"/>
      <c r="W63" s="212"/>
      <c r="X63" s="192"/>
      <c r="Y63" s="65"/>
      <c r="Z63" s="103"/>
      <c r="AA63" s="103"/>
      <c r="AB63" s="103"/>
      <c r="AC63" s="103"/>
      <c r="AD63" s="104"/>
      <c r="AE63" s="65"/>
      <c r="AF63" s="103"/>
      <c r="AG63" s="103"/>
      <c r="AH63" s="103"/>
      <c r="AI63" s="103"/>
      <c r="AJ63" s="104"/>
    </row>
    <row r="64" spans="1:36" s="1" customFormat="1" ht="15.75" thickBot="1">
      <c r="A64" s="213"/>
      <c r="B64" s="98" t="s">
        <v>24</v>
      </c>
      <c r="C64" s="166"/>
      <c r="D64" s="167"/>
      <c r="E64" s="169"/>
      <c r="F64" s="170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9"/>
      <c r="X64" s="192"/>
      <c r="Y64" s="110"/>
      <c r="Z64" s="111"/>
      <c r="AA64" s="111"/>
      <c r="AB64" s="111"/>
      <c r="AC64" s="111"/>
      <c r="AD64" s="112"/>
      <c r="AE64" s="110"/>
      <c r="AF64" s="111"/>
      <c r="AG64" s="111"/>
      <c r="AH64" s="111"/>
      <c r="AI64" s="111"/>
      <c r="AJ64" s="112"/>
    </row>
    <row r="65" spans="1:36" s="1" customFormat="1" ht="15.75" thickBot="1">
      <c r="A65" s="174"/>
      <c r="B65" s="160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</row>
    <row r="66" spans="1:36" s="1" customFormat="1" ht="19.5" thickBot="1">
      <c r="A66" s="174"/>
      <c r="B66" s="215" t="s">
        <v>33</v>
      </c>
      <c r="C66" s="177">
        <f>SUM(C8:C63)</f>
        <v>62675.379</v>
      </c>
      <c r="D66" s="228">
        <f>SUM(D8:D63)</f>
        <v>24432.87799999999</v>
      </c>
      <c r="E66" s="178">
        <f>SUM(E8:E63)</f>
        <v>13128.632666666665</v>
      </c>
      <c r="F66" s="216">
        <f>+OE!C66/'DELEŽI OE'!$C66</f>
        <v>0.2689591873070285</v>
      </c>
      <c r="G66" s="217">
        <f>+OE!D66/'DELEŽI OE'!$D66</f>
        <v>0.3711668351145536</v>
      </c>
      <c r="H66" s="218">
        <f>+OE!E66/'DELEŽI OE'!$E66</f>
        <v>0.34062976042846616</v>
      </c>
      <c r="I66" s="216">
        <f>+OE!F66/'DELEŽI OE'!$C66</f>
        <v>0.4626847170720738</v>
      </c>
      <c r="J66" s="217">
        <f>+OE!G66/'DELEŽI OE'!$D66</f>
        <v>0.37970704883804535</v>
      </c>
      <c r="K66" s="218">
        <f>+OE!H66/'DELEŽI OE'!$E66</f>
        <v>0.4061706299041348</v>
      </c>
      <c r="L66" s="216">
        <f>+OE!I66/'DELEŽI OE'!$C66</f>
        <v>0.1212711773150985</v>
      </c>
      <c r="M66" s="217">
        <f>+OE!J66/'DELEŽI OE'!$D66</f>
        <v>0.10566221466009865</v>
      </c>
      <c r="N66" s="218">
        <f>+OE!K66/'DELEŽI OE'!$E66</f>
        <v>0.16205579469077996</v>
      </c>
      <c r="O66" s="216">
        <f>+OE!L66/'DELEŽI OE'!$C66</f>
        <v>0.026066615408899246</v>
      </c>
      <c r="P66" s="217">
        <f>+OE!M66/'DELEŽI OE'!$D66</f>
        <v>0.11598576311804126</v>
      </c>
      <c r="Q66" s="218">
        <f>+OE!N66/'DELEŽI OE'!$E66</f>
        <v>0.07611813243410118</v>
      </c>
      <c r="R66" s="219">
        <f>+OE!O66/'DELEŽI OE'!$C66</f>
        <v>0.0020062104450935987</v>
      </c>
      <c r="S66" s="220">
        <f>+OE!P66/'DELEŽI OE'!$D66</f>
        <v>0</v>
      </c>
      <c r="T66" s="221">
        <f>+OE!Q66/'DELEŽI OE'!$E66</f>
        <v>0.003704879345394131</v>
      </c>
      <c r="U66" s="219">
        <f>+OE!R66/'DELEŽI OE'!$C66</f>
        <v>0</v>
      </c>
      <c r="V66" s="220">
        <f>+OE!S66/'DELEŽI OE'!$D66</f>
        <v>0</v>
      </c>
      <c r="W66" s="221">
        <f>+OE!T66/'DELEŽI OE'!$E66</f>
        <v>0</v>
      </c>
      <c r="X66" s="198"/>
      <c r="Y66" s="216">
        <f>+OE!V66/'DELEŽI OE'!$C66</f>
        <v>0.05762929650572995</v>
      </c>
      <c r="Z66" s="222"/>
      <c r="AA66" s="217">
        <f>+OE!X66/'DELEŽI OE'!$D66</f>
        <v>0.02747813826926162</v>
      </c>
      <c r="AB66" s="222"/>
      <c r="AC66" s="218">
        <f>+OE!Z66/'DELEŽI OE'!$E66</f>
        <v>0.011320803197124005</v>
      </c>
      <c r="AD66" s="223"/>
      <c r="AE66" s="216">
        <f>+OE!AB66/'DELEŽI OE'!$C66</f>
        <v>0.06138279594607637</v>
      </c>
      <c r="AF66" s="222"/>
      <c r="AG66" s="217">
        <f>+OE!AD66/'DELEŽI OE'!$D66</f>
        <v>0.01880662605526865</v>
      </c>
      <c r="AH66" s="222"/>
      <c r="AI66" s="218">
        <f>+OE!AF66/'DELEŽI OE'!$E66</f>
        <v>0.024003515166773653</v>
      </c>
      <c r="AJ66" s="223"/>
    </row>
    <row r="67" spans="1:36" s="1" customFormat="1" ht="15">
      <c r="A67" s="174"/>
      <c r="B67" s="160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</row>
    <row r="68" spans="1:36" s="1" customFormat="1" ht="15">
      <c r="A68" s="174"/>
      <c r="B68" s="160"/>
      <c r="C68" s="160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</row>
    <row r="69" spans="1:36" s="1" customFormat="1" ht="15">
      <c r="A69" s="174"/>
      <c r="B69" s="160"/>
      <c r="C69" s="160"/>
      <c r="D69" s="198"/>
      <c r="E69" s="313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</row>
    <row r="70" spans="1:36" s="1" customFormat="1" ht="15">
      <c r="A70" s="174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1:36" s="1" customFormat="1" ht="15">
      <c r="A71" s="174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1:36" s="1" customFormat="1" ht="15">
      <c r="A72" s="174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1:36" s="1" customFormat="1" ht="15">
      <c r="A73" s="174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1:36" s="1" customFormat="1" ht="15">
      <c r="A74" s="174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</row>
    <row r="75" spans="1:36" s="1" customFormat="1" ht="15">
      <c r="A75" s="174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</row>
    <row r="76" spans="1:36" s="1" customFormat="1" ht="15">
      <c r="A76" s="174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</row>
    <row r="77" spans="1:36" s="1" customFormat="1" ht="15">
      <c r="A77" s="174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</row>
    <row r="78" spans="1:36" s="1" customFormat="1" ht="15">
      <c r="A78" s="174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</row>
    <row r="79" spans="1:36" s="1" customFormat="1" ht="15">
      <c r="A79" s="174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</row>
    <row r="80" spans="1:36" s="1" customFormat="1" ht="15">
      <c r="A80" s="174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</row>
    <row r="81" spans="1:36" s="1" customFormat="1" ht="15">
      <c r="A81" s="174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</row>
    <row r="82" spans="1:36" s="1" customFormat="1" ht="15">
      <c r="A82" s="174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</row>
    <row r="83" spans="1:36" s="1" customFormat="1" ht="15">
      <c r="A83" s="174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</row>
    <row r="84" spans="1:36" s="1" customFormat="1" ht="15">
      <c r="A84" s="174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</row>
    <row r="85" spans="1:36" s="1" customFormat="1" ht="15">
      <c r="A85" s="174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</row>
    <row r="86" spans="1:36" s="1" customFormat="1" ht="15">
      <c r="A86" s="174"/>
      <c r="B86"/>
      <c r="C86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</row>
  </sheetData>
  <sheetProtection/>
  <mergeCells count="22">
    <mergeCell ref="B5:B6"/>
    <mergeCell ref="AC5:AD5"/>
    <mergeCell ref="AE5:AF5"/>
    <mergeCell ref="R4:T4"/>
    <mergeCell ref="U4:W4"/>
    <mergeCell ref="C4:E4"/>
    <mergeCell ref="AA5:AB5"/>
    <mergeCell ref="Y4:AD4"/>
    <mergeCell ref="AE4:AJ4"/>
    <mergeCell ref="AI6:AJ6"/>
    <mergeCell ref="AI5:AJ5"/>
    <mergeCell ref="AA6:AB6"/>
    <mergeCell ref="AC6:AD6"/>
    <mergeCell ref="AE6:AF6"/>
    <mergeCell ref="AG6:AH6"/>
    <mergeCell ref="F4:H4"/>
    <mergeCell ref="O4:Q4"/>
    <mergeCell ref="AG5:AH5"/>
    <mergeCell ref="Y6:Z6"/>
    <mergeCell ref="Y5:Z5"/>
    <mergeCell ref="I4:K4"/>
    <mergeCell ref="L4:N4"/>
  </mergeCells>
  <printOptions/>
  <pageMargins left="0.7" right="0.7" top="0.75" bottom="0.75" header="0.3" footer="0.3"/>
  <pageSetup fitToHeight="1" fitToWidth="1" horizontalDpi="600" verticalDpi="600" orientation="landscape" paperSize="8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zoomScalePageLayoutView="0" workbookViewId="0" topLeftCell="E4">
      <pane ySplit="3150" topLeftCell="BM63" activePane="bottomLeft" state="split"/>
      <selection pane="topLeft" activeCell="I4" sqref="I4:K4"/>
      <selection pane="bottomLeft" activeCell="G66" sqref="G66"/>
    </sheetView>
  </sheetViews>
  <sheetFormatPr defaultColWidth="9.140625" defaultRowHeight="15"/>
  <cols>
    <col min="1" max="1" width="5.8515625" style="24" customWidth="1"/>
    <col min="2" max="2" width="45.28125" style="0" customWidth="1"/>
    <col min="3" max="23" width="9.421875" style="0" customWidth="1"/>
    <col min="25" max="30" width="8.28125" style="0" customWidth="1"/>
    <col min="31" max="36" width="9.421875" style="0" customWidth="1"/>
  </cols>
  <sheetData>
    <row r="1" spans="31:33" ht="15" customHeight="1">
      <c r="AE1" s="1"/>
      <c r="AF1" s="8"/>
      <c r="AG1" s="1"/>
    </row>
    <row r="2" ht="15.75">
      <c r="AF2" s="2"/>
    </row>
    <row r="3" ht="16.5" thickBot="1">
      <c r="AF3" s="2"/>
    </row>
    <row r="4" spans="1:36" s="7" customFormat="1" ht="47.25" customHeight="1" thickBot="1">
      <c r="A4" s="303"/>
      <c r="C4" s="343" t="s">
        <v>34</v>
      </c>
      <c r="D4" s="344"/>
      <c r="E4" s="331"/>
      <c r="F4" s="343" t="s">
        <v>37</v>
      </c>
      <c r="G4" s="344"/>
      <c r="H4" s="331"/>
      <c r="I4" s="343" t="s">
        <v>38</v>
      </c>
      <c r="J4" s="344"/>
      <c r="K4" s="331"/>
      <c r="L4" s="345" t="s">
        <v>39</v>
      </c>
      <c r="M4" s="346"/>
      <c r="N4" s="347"/>
      <c r="O4" s="343" t="s">
        <v>40</v>
      </c>
      <c r="P4" s="344"/>
      <c r="Q4" s="331"/>
      <c r="R4" s="343" t="s">
        <v>35</v>
      </c>
      <c r="S4" s="344"/>
      <c r="T4" s="331"/>
      <c r="U4" s="343" t="s">
        <v>36</v>
      </c>
      <c r="V4" s="344"/>
      <c r="W4" s="331"/>
      <c r="X4" s="6"/>
      <c r="Y4" s="345" t="str">
        <f>+OE!V4</f>
        <v>Količina, ki se je na dan 31.12. 2013 predhodno skladiščila v ZC</v>
      </c>
      <c r="Z4" s="346"/>
      <c r="AA4" s="346"/>
      <c r="AB4" s="346"/>
      <c r="AC4" s="346"/>
      <c r="AD4" s="347"/>
      <c r="AE4" s="345" t="str">
        <f>+OE!AB4</f>
        <v>Vaša ocena količine, ki se bo na dan 31.1. 2014 skladiščila v ZC</v>
      </c>
      <c r="AF4" s="346"/>
      <c r="AG4" s="346"/>
      <c r="AH4" s="346"/>
      <c r="AI4" s="346"/>
      <c r="AJ4" s="347"/>
    </row>
    <row r="5" spans="1:36" ht="71.25" customHeight="1">
      <c r="A5" s="293"/>
      <c r="B5" s="314" t="s">
        <v>20</v>
      </c>
      <c r="C5" s="224" t="s">
        <v>22</v>
      </c>
      <c r="D5" s="225" t="s">
        <v>0</v>
      </c>
      <c r="E5" s="226" t="s">
        <v>2</v>
      </c>
      <c r="F5" s="352" t="s">
        <v>45</v>
      </c>
      <c r="G5" s="356"/>
      <c r="H5" s="355"/>
      <c r="I5" s="352" t="s">
        <v>45</v>
      </c>
      <c r="J5" s="356"/>
      <c r="K5" s="355"/>
      <c r="L5" s="352" t="s">
        <v>45</v>
      </c>
      <c r="M5" s="356"/>
      <c r="N5" s="355"/>
      <c r="O5" s="352" t="s">
        <v>45</v>
      </c>
      <c r="P5" s="356"/>
      <c r="Q5" s="355"/>
      <c r="R5" s="352" t="s">
        <v>45</v>
      </c>
      <c r="S5" s="356"/>
      <c r="T5" s="355"/>
      <c r="U5" s="352" t="s">
        <v>45</v>
      </c>
      <c r="V5" s="356"/>
      <c r="W5" s="355"/>
      <c r="X5" s="1"/>
      <c r="Y5" s="352" t="s">
        <v>22</v>
      </c>
      <c r="Z5" s="353"/>
      <c r="AA5" s="354" t="s">
        <v>0</v>
      </c>
      <c r="AB5" s="353"/>
      <c r="AC5" s="354" t="s">
        <v>2</v>
      </c>
      <c r="AD5" s="355"/>
      <c r="AE5" s="352" t="s">
        <v>22</v>
      </c>
      <c r="AF5" s="353"/>
      <c r="AG5" s="354" t="s">
        <v>0</v>
      </c>
      <c r="AH5" s="353"/>
      <c r="AI5" s="354" t="s">
        <v>2</v>
      </c>
      <c r="AJ5" s="355"/>
    </row>
    <row r="6" spans="1:36" s="15" customFormat="1" ht="39" thickBot="1">
      <c r="A6" s="16"/>
      <c r="B6" s="315"/>
      <c r="C6" s="26" t="s">
        <v>19</v>
      </c>
      <c r="D6" s="27" t="s">
        <v>1</v>
      </c>
      <c r="E6" s="28" t="s">
        <v>3</v>
      </c>
      <c r="F6" s="26" t="s">
        <v>19</v>
      </c>
      <c r="G6" s="27" t="s">
        <v>1</v>
      </c>
      <c r="H6" s="28" t="s">
        <v>3</v>
      </c>
      <c r="I6" s="26" t="s">
        <v>18</v>
      </c>
      <c r="J6" s="27" t="s">
        <v>1</v>
      </c>
      <c r="K6" s="28" t="s">
        <v>3</v>
      </c>
      <c r="L6" s="26" t="s">
        <v>8</v>
      </c>
      <c r="M6" s="27" t="s">
        <v>1</v>
      </c>
      <c r="N6" s="28" t="s">
        <v>3</v>
      </c>
      <c r="O6" s="26" t="s">
        <v>8</v>
      </c>
      <c r="P6" s="27" t="s">
        <v>1</v>
      </c>
      <c r="Q6" s="28" t="s">
        <v>3</v>
      </c>
      <c r="R6" s="26" t="s">
        <v>8</v>
      </c>
      <c r="S6" s="27" t="s">
        <v>1</v>
      </c>
      <c r="T6" s="28" t="s">
        <v>3</v>
      </c>
      <c r="U6" s="26" t="s">
        <v>8</v>
      </c>
      <c r="V6" s="27" t="s">
        <v>1</v>
      </c>
      <c r="W6" s="28" t="s">
        <v>3</v>
      </c>
      <c r="X6" s="16"/>
      <c r="Y6" s="350" t="s">
        <v>8</v>
      </c>
      <c r="Z6" s="351"/>
      <c r="AA6" s="348" t="s">
        <v>1</v>
      </c>
      <c r="AB6" s="351"/>
      <c r="AC6" s="348" t="s">
        <v>3</v>
      </c>
      <c r="AD6" s="349"/>
      <c r="AE6" s="350" t="s">
        <v>8</v>
      </c>
      <c r="AF6" s="351"/>
      <c r="AG6" s="348" t="s">
        <v>1</v>
      </c>
      <c r="AH6" s="351"/>
      <c r="AI6" s="348" t="s">
        <v>3</v>
      </c>
      <c r="AJ6" s="349"/>
    </row>
    <row r="7" spans="1:36" ht="32.25" thickBot="1">
      <c r="A7" s="43" t="s">
        <v>21</v>
      </c>
      <c r="B7" s="42" t="s">
        <v>5</v>
      </c>
      <c r="C7" s="30" t="s">
        <v>6</v>
      </c>
      <c r="D7" s="31" t="s">
        <v>6</v>
      </c>
      <c r="E7" s="32" t="s">
        <v>6</v>
      </c>
      <c r="F7" s="92">
        <v>0.3521</v>
      </c>
      <c r="G7" s="31" t="s">
        <v>43</v>
      </c>
      <c r="H7" s="32" t="s">
        <v>44</v>
      </c>
      <c r="I7" s="92">
        <v>0.5076</v>
      </c>
      <c r="J7" s="31" t="s">
        <v>43</v>
      </c>
      <c r="K7" s="32" t="s">
        <v>44</v>
      </c>
      <c r="L7" s="92">
        <v>0.0971</v>
      </c>
      <c r="M7" s="31" t="s">
        <v>43</v>
      </c>
      <c r="N7" s="32" t="s">
        <v>44</v>
      </c>
      <c r="O7" s="92">
        <v>0.0432</v>
      </c>
      <c r="P7" s="31" t="s">
        <v>43</v>
      </c>
      <c r="Q7" s="32" t="s">
        <v>44</v>
      </c>
      <c r="R7" s="30"/>
      <c r="S7" s="31" t="s">
        <v>43</v>
      </c>
      <c r="T7" s="32" t="s">
        <v>44</v>
      </c>
      <c r="U7" s="30"/>
      <c r="V7" s="31" t="s">
        <v>43</v>
      </c>
      <c r="W7" s="32" t="s">
        <v>44</v>
      </c>
      <c r="X7" s="36"/>
      <c r="Y7" s="30" t="s">
        <v>6</v>
      </c>
      <c r="Z7" s="31" t="s">
        <v>13</v>
      </c>
      <c r="AA7" s="31" t="s">
        <v>6</v>
      </c>
      <c r="AB7" s="31" t="s">
        <v>13</v>
      </c>
      <c r="AC7" s="31" t="s">
        <v>6</v>
      </c>
      <c r="AD7" s="32" t="s">
        <v>13</v>
      </c>
      <c r="AE7" s="30" t="s">
        <v>6</v>
      </c>
      <c r="AF7" s="31" t="s">
        <v>13</v>
      </c>
      <c r="AG7" s="31" t="s">
        <v>6</v>
      </c>
      <c r="AH7" s="31" t="s">
        <v>13</v>
      </c>
      <c r="AI7" s="31" t="s">
        <v>6</v>
      </c>
      <c r="AJ7" s="32" t="s">
        <v>13</v>
      </c>
    </row>
    <row r="8" spans="1:36" s="1" customFormat="1" ht="15">
      <c r="A8" s="85" t="str">
        <f>+OE!A8</f>
        <v>1.</v>
      </c>
      <c r="B8" s="93" t="str">
        <f>+OE!B8</f>
        <v>Komunala Koper d.o.o.</v>
      </c>
      <c r="C8" s="59">
        <f>+OE!C8+OE!F8+OE!I8+OE!L8+OE!O8+OE!R8+OE!V8+OE!AB8</f>
        <v>1887.395</v>
      </c>
      <c r="D8" s="83">
        <f>+OE!D8+OE!G8+OE!J8+OE!M8+OE!P8+OE!S8+OE!X8</f>
        <v>596.785</v>
      </c>
      <c r="E8" s="84">
        <f>+OE!E8+OE!H8+OE!K8+OE!N8+OE!Q8+OE!T8+OE!Z8</f>
        <v>206.954</v>
      </c>
      <c r="F8" s="66"/>
      <c r="G8" s="67">
        <f>+(OE!C8+OE!D8+OE!E8)/('DELEŽI OE Skupaj'!$C8+'DELEŽI OE Skupaj'!$D8+'DELEŽI OE Skupaj'!$E8)</f>
        <v>0.18535680497515172</v>
      </c>
      <c r="H8" s="68">
        <f>IF(+F$7-G8&gt;=0,F$7-G8,0)</f>
        <v>0.1667431950248483</v>
      </c>
      <c r="I8" s="66"/>
      <c r="J8" s="67">
        <f>+(OE!F8+OE!G8+OE!H8)/('DELEŽI OE Skupaj'!$C8+'DELEŽI OE Skupaj'!$D8+'DELEŽI OE Skupaj'!$E8)</f>
        <v>0.2677566408807588</v>
      </c>
      <c r="K8" s="68">
        <f aca="true" t="shared" si="0" ref="K8:K52">IF(+I$7-J8&gt;=0,I$7-J8,0)</f>
        <v>0.23984335911924126</v>
      </c>
      <c r="L8" s="66"/>
      <c r="M8" s="67">
        <f>+(OE!I8+OE!J8+OE!K8)/('DELEŽI OE Skupaj'!$C8+'DELEŽI OE Skupaj'!$D8+'DELEŽI OE Skupaj'!$E8)</f>
        <v>0.0918701930115706</v>
      </c>
      <c r="N8" s="68">
        <f aca="true" t="shared" si="1" ref="N8:N52">IF(+L$7-M8&gt;=0,L$7-M8,0)</f>
        <v>0.005229806988429411</v>
      </c>
      <c r="O8" s="66"/>
      <c r="P8" s="67">
        <f>+(OE!L8+OE!M8+OE!N8)/('DELEŽI OE Skupaj'!$C8+'DELEŽI OE Skupaj'!$D8+'DELEŽI OE Skupaj'!$E8)</f>
        <v>0.03140311853664663</v>
      </c>
      <c r="Q8" s="68">
        <f aca="true" t="shared" si="2" ref="Q8:Q52">IF(+O$7-P8&gt;=0,O$7-P8,0)</f>
        <v>0.011796881463353372</v>
      </c>
      <c r="R8" s="66"/>
      <c r="S8" s="67">
        <f>+(OE!O8+OE!P8+OE!Q8)/('DELEŽI OE Skupaj'!$C8+'DELEŽI OE Skupaj'!$D8+'DELEŽI OE Skupaj'!$E8)</f>
        <v>0</v>
      </c>
      <c r="T8" s="68">
        <f aca="true" t="shared" si="3" ref="T8:T41">IF(+R$7-S8&gt;=0,R$7-S8,0)</f>
        <v>0</v>
      </c>
      <c r="U8" s="66"/>
      <c r="V8" s="67">
        <f>+(OE!R8+OE!S8+OE!T8)/('DELEŽI OE Skupaj'!$C8+'DELEŽI OE Skupaj'!$D8+'DELEŽI OE Skupaj'!$E8)</f>
        <v>0</v>
      </c>
      <c r="W8" s="68">
        <f aca="true" t="shared" si="4" ref="W8:W41">IF(+U$7-V8&gt;=0,U$7-V8,0)</f>
        <v>0</v>
      </c>
      <c r="X8" s="52"/>
      <c r="Y8" s="99"/>
      <c r="Z8" s="100"/>
      <c r="AA8" s="100"/>
      <c r="AB8" s="100"/>
      <c r="AC8" s="100"/>
      <c r="AD8" s="101"/>
      <c r="AE8" s="102"/>
      <c r="AF8" s="100"/>
      <c r="AG8" s="100"/>
      <c r="AH8" s="100"/>
      <c r="AI8" s="100"/>
      <c r="AJ8" s="101"/>
    </row>
    <row r="9" spans="1:36" ht="15">
      <c r="A9" s="34" t="str">
        <f>+OE!A9</f>
        <v>2.</v>
      </c>
      <c r="B9" s="93" t="str">
        <f>+OE!B9</f>
        <v>Komunala Laško d.o.o.</v>
      </c>
      <c r="C9" s="60">
        <f>+OE!C9+OE!F9+OE!I9+OE!L9+OE!O9+OE!R9+OE!V9+OE!AB9</f>
        <v>373.24</v>
      </c>
      <c r="D9" s="61">
        <f>+OE!D9+OE!G9+OE!J9+OE!M9+OE!P9+OE!S9+OE!X9</f>
        <v>527.4200000000001</v>
      </c>
      <c r="E9" s="62">
        <f>+OE!E9+OE!H9+OE!K9+OE!N9+OE!Q9+OE!T9+OE!Z9</f>
        <v>491.53999999999996</v>
      </c>
      <c r="F9" s="66"/>
      <c r="G9" s="67">
        <f>+(OE!C9+OE!D9+OE!E9)/('DELEŽI OE Skupaj'!$C9+'DELEŽI OE Skupaj'!$D9+'DELEŽI OE Skupaj'!$E9)</f>
        <v>0.6948570607671312</v>
      </c>
      <c r="H9" s="68">
        <f aca="true" t="shared" si="5" ref="H9:H52">IF(+F$7-G9&gt;=0,F$7-G9,0)</f>
        <v>0</v>
      </c>
      <c r="I9" s="66"/>
      <c r="J9" s="67">
        <f>+(OE!F9+OE!G9+OE!H9)/('DELEŽI OE Skupaj'!$C9+'DELEŽI OE Skupaj'!$D9+'DELEŽI OE Skupaj'!$E9)</f>
        <v>0.19681080304553944</v>
      </c>
      <c r="K9" s="68">
        <f t="shared" si="0"/>
        <v>0.3107891969544606</v>
      </c>
      <c r="L9" s="66"/>
      <c r="M9" s="67">
        <f>+(OE!I9+OE!J9+OE!K9)/('DELEŽI OE Skupaj'!$C9+'DELEŽI OE Skupaj'!$D9+'DELEŽI OE Skupaj'!$E9)</f>
        <v>0.08692141933630225</v>
      </c>
      <c r="N9" s="68">
        <f t="shared" si="1"/>
        <v>0.010178580663697756</v>
      </c>
      <c r="O9" s="66"/>
      <c r="P9" s="67">
        <f>+(OE!L9+OE!M9+OE!N9)/('DELEŽI OE Skupaj'!$C9+'DELEŽI OE Skupaj'!$D9+'DELEŽI OE Skupaj'!$E9)</f>
        <v>0.02141071685102715</v>
      </c>
      <c r="Q9" s="68">
        <f t="shared" si="2"/>
        <v>0.02178928314897285</v>
      </c>
      <c r="R9" s="66"/>
      <c r="S9" s="67">
        <f>+(OE!O9+OE!P9+OE!Q9)/('DELEŽI OE Skupaj'!$C9+'DELEŽI OE Skupaj'!$D9+'DELEŽI OE Skupaj'!$E9)</f>
        <v>0</v>
      </c>
      <c r="T9" s="68">
        <f t="shared" si="3"/>
        <v>0</v>
      </c>
      <c r="U9" s="66"/>
      <c r="V9" s="67">
        <f>+(OE!R9+OE!S9+OE!T9)/('DELEŽI OE Skupaj'!$C9+'DELEŽI OE Skupaj'!$D9+'DELEŽI OE Skupaj'!$E9)</f>
        <v>0</v>
      </c>
      <c r="W9" s="68">
        <f t="shared" si="4"/>
        <v>0</v>
      </c>
      <c r="X9" s="52"/>
      <c r="Y9" s="65"/>
      <c r="Z9" s="103"/>
      <c r="AA9" s="103"/>
      <c r="AB9" s="103"/>
      <c r="AC9" s="103"/>
      <c r="AD9" s="104"/>
      <c r="AE9" s="65"/>
      <c r="AF9" s="103"/>
      <c r="AG9" s="103"/>
      <c r="AH9" s="103"/>
      <c r="AI9" s="103"/>
      <c r="AJ9" s="104"/>
    </row>
    <row r="10" spans="1:36" s="1" customFormat="1" ht="15">
      <c r="A10" s="34" t="str">
        <f>+OE!A10</f>
        <v>3.</v>
      </c>
      <c r="B10" s="93" t="str">
        <f>+OE!B10</f>
        <v>Komunalno stanovanjska družba d.o.o. Ajdovščina</v>
      </c>
      <c r="C10" s="60">
        <f>+OE!C10+OE!F10+OE!I10+OE!L10+OE!O10+OE!R10+OE!V10+OE!AB10</f>
        <v>943.49</v>
      </c>
      <c r="D10" s="61">
        <f>+OE!D10+OE!G10+OE!J10+OE!M10+OE!P10+OE!S10+OE!X10</f>
        <v>258</v>
      </c>
      <c r="E10" s="62">
        <f>+OE!E10+OE!H10+OE!K10+OE!N10+OE!Q10+OE!T10+OE!Z10</f>
        <v>195.089</v>
      </c>
      <c r="F10" s="66"/>
      <c r="G10" s="67">
        <f>+(OE!C10+OE!D10+OE!E10)/('DELEŽI OE Skupaj'!$C10+'DELEŽI OE Skupaj'!$D10+'DELEŽI OE Skupaj'!$E10)</f>
        <v>0.21452778539559883</v>
      </c>
      <c r="H10" s="68">
        <f t="shared" si="5"/>
        <v>0.1375722146044012</v>
      </c>
      <c r="I10" s="66"/>
      <c r="J10" s="67">
        <f>+(OE!F10+OE!G10+OE!H10)/('DELEŽI OE Skupaj'!$C10+'DELEŽI OE Skupaj'!$D10+'DELEŽI OE Skupaj'!$E10)</f>
        <v>0.3687396130115088</v>
      </c>
      <c r="K10" s="68">
        <f t="shared" si="0"/>
        <v>0.13886038698849124</v>
      </c>
      <c r="L10" s="66"/>
      <c r="M10" s="67">
        <f>+(OE!I10+OE!J10+OE!K10)/('DELEŽI OE Skupaj'!$C10+'DELEŽI OE Skupaj'!$D10+'DELEŽI OE Skupaj'!$E10)</f>
        <v>0.0662833967860035</v>
      </c>
      <c r="N10" s="68">
        <f t="shared" si="1"/>
        <v>0.0308166032139965</v>
      </c>
      <c r="O10" s="66"/>
      <c r="P10" s="67">
        <f>+(OE!L10+OE!M10+OE!N10)/('DELEŽI OE Skupaj'!$C10+'DELEŽI OE Skupaj'!$D10+'DELEŽI OE Skupaj'!$E10)</f>
        <v>0.03539362971947881</v>
      </c>
      <c r="Q10" s="68">
        <f t="shared" si="2"/>
        <v>0.00780637028052119</v>
      </c>
      <c r="R10" s="66"/>
      <c r="S10" s="67">
        <f>+(OE!O10+OE!P10+OE!Q10)/('DELEŽI OE Skupaj'!$C10+'DELEŽI OE Skupaj'!$D10+'DELEŽI OE Skupaj'!$E10)</f>
        <v>0</v>
      </c>
      <c r="T10" s="68">
        <f t="shared" si="3"/>
        <v>0</v>
      </c>
      <c r="U10" s="66"/>
      <c r="V10" s="67">
        <f>+(OE!R10+OE!S10+OE!T10)/('DELEŽI OE Skupaj'!$C10+'DELEŽI OE Skupaj'!$D10+'DELEŽI OE Skupaj'!$E10)</f>
        <v>0</v>
      </c>
      <c r="W10" s="68">
        <f t="shared" si="4"/>
        <v>0</v>
      </c>
      <c r="X10" s="52"/>
      <c r="Y10" s="105"/>
      <c r="Z10" s="106"/>
      <c r="AA10" s="106"/>
      <c r="AB10" s="106"/>
      <c r="AC10" s="106"/>
      <c r="AD10" s="107"/>
      <c r="AE10" s="105"/>
      <c r="AF10" s="106"/>
      <c r="AG10" s="106"/>
      <c r="AH10" s="106"/>
      <c r="AI10" s="106"/>
      <c r="AJ10" s="107"/>
    </row>
    <row r="11" spans="1:36" ht="15">
      <c r="A11" s="34" t="str">
        <f>+OE!A11</f>
        <v>4.</v>
      </c>
      <c r="B11" s="93" t="str">
        <f>+OE!B11</f>
        <v>Komunala Ribnica d.o.o.</v>
      </c>
      <c r="C11" s="60">
        <f>+OE!C11+OE!F11+OE!I11+OE!L11+OE!O11+OE!R11+OE!V11+OE!AB11</f>
        <v>468.57000000000005</v>
      </c>
      <c r="D11" s="61">
        <f>+OE!D11+OE!G11+OE!J11+OE!M11+OE!P11+OE!S11+OE!X11</f>
        <v>178.94299999999998</v>
      </c>
      <c r="E11" s="62">
        <f>+OE!E11+OE!H11+OE!K11+OE!N11+OE!Q11+OE!T11+OE!Z11</f>
        <v>46.46</v>
      </c>
      <c r="F11" s="66"/>
      <c r="G11" s="67">
        <f>+(OE!C11+OE!D11+OE!E11)/('DELEŽI OE Skupaj'!$C11+'DELEŽI OE Skupaj'!$D11+'DELEŽI OE Skupaj'!$E11)</f>
        <v>0.30341670353169353</v>
      </c>
      <c r="H11" s="68">
        <f t="shared" si="5"/>
        <v>0.04868329646830649</v>
      </c>
      <c r="I11" s="66"/>
      <c r="J11" s="67">
        <f>+(OE!F11+OE!G11+OE!H11)/('DELEŽI OE Skupaj'!$C11+'DELEŽI OE Skupaj'!$D11+'DELEŽI OE Skupaj'!$E11)</f>
        <v>0.4650757306119978</v>
      </c>
      <c r="K11" s="68">
        <f t="shared" si="0"/>
        <v>0.042524269388002245</v>
      </c>
      <c r="L11" s="66"/>
      <c r="M11" s="67">
        <f>+(OE!I11+OE!J11+OE!K11)/('DELEŽI OE Skupaj'!$C11+'DELEŽI OE Skupaj'!$D11+'DELEŽI OE Skupaj'!$E11)</f>
        <v>0.10216535801825143</v>
      </c>
      <c r="N11" s="68">
        <f t="shared" si="1"/>
        <v>0</v>
      </c>
      <c r="O11" s="66"/>
      <c r="P11" s="67">
        <f>+(OE!L11+OE!M11+OE!N11)/('DELEŽI OE Skupaj'!$C11+'DELEŽI OE Skupaj'!$D11+'DELEŽI OE Skupaj'!$E11)</f>
        <v>0.0764006668847347</v>
      </c>
      <c r="Q11" s="68">
        <f t="shared" si="2"/>
        <v>0</v>
      </c>
      <c r="R11" s="66"/>
      <c r="S11" s="67">
        <f>+(OE!O11+OE!P11+OE!Q11)/('DELEŽI OE Skupaj'!$C11+'DELEŽI OE Skupaj'!$D11+'DELEŽI OE Skupaj'!$E11)</f>
        <v>0</v>
      </c>
      <c r="T11" s="68">
        <f t="shared" si="3"/>
        <v>0</v>
      </c>
      <c r="U11" s="66"/>
      <c r="V11" s="67">
        <f>+(OE!R11+OE!S11+OE!T11)/('DELEŽI OE Skupaj'!$C11+'DELEŽI OE Skupaj'!$D11+'DELEŽI OE Skupaj'!$E11)</f>
        <v>0</v>
      </c>
      <c r="W11" s="68">
        <f t="shared" si="4"/>
        <v>0</v>
      </c>
      <c r="X11" s="53"/>
      <c r="Y11" s="105"/>
      <c r="Z11" s="106"/>
      <c r="AA11" s="106"/>
      <c r="AB11" s="106"/>
      <c r="AC11" s="106"/>
      <c r="AD11" s="107"/>
      <c r="AE11" s="105"/>
      <c r="AF11" s="106"/>
      <c r="AG11" s="106"/>
      <c r="AH11" s="106"/>
      <c r="AI11" s="106"/>
      <c r="AJ11" s="107"/>
    </row>
    <row r="12" spans="1:36" ht="15">
      <c r="A12" s="34" t="str">
        <f>+OE!A12</f>
        <v>5.</v>
      </c>
      <c r="B12" s="93" t="str">
        <f>+OE!B12</f>
        <v>Komunala Zagorje d.o.o.</v>
      </c>
      <c r="C12" s="60">
        <f>+OE!C12+OE!F12+OE!I12+OE!L12+OE!O12+OE!R12+OE!V12+OE!AB12</f>
        <v>505.61000000000007</v>
      </c>
      <c r="D12" s="61">
        <f>+OE!D12+OE!G12+OE!J12+OE!M12+OE!P12+OE!S12+OE!X12</f>
        <v>206.26</v>
      </c>
      <c r="E12" s="62">
        <f>+OE!E12+OE!H12+OE!K12+OE!N12+OE!Q12+OE!T12+OE!Z12</f>
        <v>116.91799999999999</v>
      </c>
      <c r="F12" s="66"/>
      <c r="G12" s="67">
        <f>+(OE!C12+OE!D12+OE!E12)/('DELEŽI OE Skupaj'!$C12+'DELEŽI OE Skupaj'!$D12+'DELEŽI OE Skupaj'!$E12)</f>
        <v>0.3104895341148761</v>
      </c>
      <c r="H12" s="68">
        <f t="shared" si="5"/>
        <v>0.041610465885123904</v>
      </c>
      <c r="I12" s="66"/>
      <c r="J12" s="67">
        <f>+(OE!F12+OE!G12+OE!H12)/('DELEŽI OE Skupaj'!$C12+'DELEŽI OE Skupaj'!$D12+'DELEŽI OE Skupaj'!$E12)</f>
        <v>0.540601456584796</v>
      </c>
      <c r="K12" s="68">
        <f t="shared" si="0"/>
        <v>0</v>
      </c>
      <c r="L12" s="66"/>
      <c r="M12" s="67">
        <f>+(OE!I12+OE!J12+OE!K12)/('DELEŽI OE Skupaj'!$C12+'DELEŽI OE Skupaj'!$D12+'DELEŽI OE Skupaj'!$E12)</f>
        <v>0.04128920785532608</v>
      </c>
      <c r="N12" s="68">
        <f t="shared" si="1"/>
        <v>0.055810792144673924</v>
      </c>
      <c r="O12" s="66"/>
      <c r="P12" s="67">
        <f>+(OE!L12+OE!M12+OE!N12)/('DELEŽI OE Skupaj'!$C12+'DELEŽI OE Skupaj'!$D12+'DELEŽI OE Skupaj'!$E12)</f>
        <v>0.1076198014450016</v>
      </c>
      <c r="Q12" s="68">
        <f t="shared" si="2"/>
        <v>0</v>
      </c>
      <c r="R12" s="66"/>
      <c r="S12" s="67">
        <f>+(OE!O12+OE!P12+OE!Q12)/('DELEŽI OE Skupaj'!$C12+'DELEŽI OE Skupaj'!$D12+'DELEŽI OE Skupaj'!$E12)</f>
        <v>0</v>
      </c>
      <c r="T12" s="68">
        <f t="shared" si="3"/>
        <v>0</v>
      </c>
      <c r="U12" s="66"/>
      <c r="V12" s="67">
        <f>+(OE!R12+OE!S12+OE!T12)/('DELEŽI OE Skupaj'!$C12+'DELEŽI OE Skupaj'!$D12+'DELEŽI OE Skupaj'!$E12)</f>
        <v>0</v>
      </c>
      <c r="W12" s="68">
        <f t="shared" si="4"/>
        <v>0</v>
      </c>
      <c r="X12" s="54"/>
      <c r="Y12" s="65"/>
      <c r="Z12" s="103"/>
      <c r="AA12" s="103"/>
      <c r="AB12" s="103"/>
      <c r="AC12" s="103"/>
      <c r="AD12" s="104"/>
      <c r="AE12" s="65"/>
      <c r="AF12" s="103"/>
      <c r="AG12" s="103"/>
      <c r="AH12" s="103"/>
      <c r="AI12" s="103"/>
      <c r="AJ12" s="104"/>
    </row>
    <row r="13" spans="1:36" ht="15">
      <c r="A13" s="34" t="str">
        <f>+OE!A13</f>
        <v>6.</v>
      </c>
      <c r="B13" s="93" t="str">
        <f>+OE!B13</f>
        <v>JKP d.o.o. Slov. Konjice</v>
      </c>
      <c r="C13" s="60">
        <f>+OE!C13+OE!F13+OE!I13+OE!L13+OE!O13+OE!R13+OE!V13+OE!AB13</f>
        <v>805.1899999999999</v>
      </c>
      <c r="D13" s="61">
        <f>+OE!D13+OE!G13+OE!J13+OE!M13+OE!P13+OE!S13+OE!X13</f>
        <v>220.84199999999998</v>
      </c>
      <c r="E13" s="62">
        <f>+OE!E13+OE!H13+OE!K13+OE!N13+OE!Q13+OE!T13+OE!Z13</f>
        <v>93.77999999999999</v>
      </c>
      <c r="F13" s="66"/>
      <c r="G13" s="67">
        <f>+(OE!C13+OE!D13+OE!E13)/('DELEŽI OE Skupaj'!$C13+'DELEŽI OE Skupaj'!$D13+'DELEŽI OE Skupaj'!$E13)</f>
        <v>0.2157076366390073</v>
      </c>
      <c r="H13" s="68">
        <f t="shared" si="5"/>
        <v>0.13639236336099272</v>
      </c>
      <c r="I13" s="66"/>
      <c r="J13" s="67">
        <f>+(OE!F13+OE!G13+OE!H13)/('DELEŽI OE Skupaj'!$C13+'DELEŽI OE Skupaj'!$D13+'DELEŽI OE Skupaj'!$E13)</f>
        <v>0.4403685618657418</v>
      </c>
      <c r="K13" s="68">
        <f t="shared" si="0"/>
        <v>0.06723143813425825</v>
      </c>
      <c r="L13" s="66"/>
      <c r="M13" s="67">
        <f>+(OE!I13+OE!J13+OE!K13)/('DELEŽI OE Skupaj'!$C13+'DELEŽI OE Skupaj'!$D13+'DELEŽI OE Skupaj'!$E13)</f>
        <v>0.10498190767736013</v>
      </c>
      <c r="N13" s="68">
        <f t="shared" si="1"/>
        <v>0</v>
      </c>
      <c r="O13" s="66"/>
      <c r="P13" s="67">
        <f>+(OE!L13+OE!M13+OE!N13)/('DELEŽI OE Skupaj'!$C13+'DELEŽI OE Skupaj'!$D13+'DELEŽI OE Skupaj'!$E13)</f>
        <v>0.047659785749750855</v>
      </c>
      <c r="Q13" s="68">
        <f t="shared" si="2"/>
        <v>0</v>
      </c>
      <c r="R13" s="66"/>
      <c r="S13" s="67">
        <f>+(OE!O13+OE!P13+OE!Q13)/('DELEŽI OE Skupaj'!$C13+'DELEŽI OE Skupaj'!$D13+'DELEŽI OE Skupaj'!$E13)</f>
        <v>0</v>
      </c>
      <c r="T13" s="68">
        <f t="shared" si="3"/>
        <v>0</v>
      </c>
      <c r="U13" s="66"/>
      <c r="V13" s="67">
        <f>+(OE!R13+OE!S13+OE!T13)/('DELEŽI OE Skupaj'!$C13+'DELEŽI OE Skupaj'!$D13+'DELEŽI OE Skupaj'!$E13)</f>
        <v>0</v>
      </c>
      <c r="W13" s="68">
        <f t="shared" si="4"/>
        <v>0</v>
      </c>
      <c r="X13" s="52"/>
      <c r="Y13" s="65"/>
      <c r="Z13" s="103"/>
      <c r="AA13" s="103"/>
      <c r="AB13" s="103"/>
      <c r="AC13" s="103"/>
      <c r="AD13" s="104"/>
      <c r="AE13" s="65"/>
      <c r="AF13" s="103"/>
      <c r="AG13" s="103"/>
      <c r="AH13" s="103"/>
      <c r="AI13" s="103"/>
      <c r="AJ13" s="104"/>
    </row>
    <row r="14" spans="1:36" ht="15">
      <c r="A14" s="34" t="str">
        <f>+OE!A14</f>
        <v>7.</v>
      </c>
      <c r="B14" s="93" t="str">
        <f>+OE!B14</f>
        <v>KSP Litija d.o.o.</v>
      </c>
      <c r="C14" s="60">
        <f>+OE!C14+OE!F14+OE!I14+OE!L14+OE!O14+OE!R14+OE!V14+OE!AB14</f>
        <v>940</v>
      </c>
      <c r="D14" s="61">
        <f>+OE!D14+OE!G14+OE!J14+OE!M14+OE!P14+OE!S14+OE!X14</f>
        <v>229</v>
      </c>
      <c r="E14" s="62">
        <f>+OE!E14+OE!H14+OE!K14+OE!N14+OE!Q14+OE!T14+OE!Z14</f>
        <v>166</v>
      </c>
      <c r="F14" s="66"/>
      <c r="G14" s="67">
        <f>+(OE!C14+OE!D14+OE!E14)/('DELEŽI OE Skupaj'!$C14+'DELEŽI OE Skupaj'!$D14+'DELEŽI OE Skupaj'!$E14)</f>
        <v>0.22172284644194756</v>
      </c>
      <c r="H14" s="68">
        <f t="shared" si="5"/>
        <v>0.13037715355805246</v>
      </c>
      <c r="I14" s="66"/>
      <c r="J14" s="67">
        <f>+(OE!F14+OE!G14+OE!H14)/('DELEŽI OE Skupaj'!$C14+'DELEŽI OE Skupaj'!$D14+'DELEŽI OE Skupaj'!$E14)</f>
        <v>0.349812734082397</v>
      </c>
      <c r="K14" s="68">
        <f t="shared" si="0"/>
        <v>0.15778726591760306</v>
      </c>
      <c r="L14" s="66"/>
      <c r="M14" s="67">
        <f>+(OE!I14+OE!J14+OE!K14)/('DELEŽI OE Skupaj'!$C14+'DELEŽI OE Skupaj'!$D14+'DELEŽI OE Skupaj'!$E14)</f>
        <v>0.05093632958801498</v>
      </c>
      <c r="N14" s="68">
        <f t="shared" si="1"/>
        <v>0.046163670411985026</v>
      </c>
      <c r="O14" s="66"/>
      <c r="P14" s="67">
        <f>+(OE!L14+OE!M14+OE!N14)/('DELEŽI OE Skupaj'!$C14+'DELEŽI OE Skupaj'!$D14+'DELEŽI OE Skupaj'!$E14)</f>
        <v>0.04794007490636704</v>
      </c>
      <c r="Q14" s="68">
        <f t="shared" si="2"/>
        <v>0</v>
      </c>
      <c r="R14" s="66"/>
      <c r="S14" s="67">
        <f>+(OE!O14+OE!P14+OE!Q14)/('DELEŽI OE Skupaj'!$C14+'DELEŽI OE Skupaj'!$D14+'DELEŽI OE Skupaj'!$E14)</f>
        <v>0</v>
      </c>
      <c r="T14" s="68">
        <f t="shared" si="3"/>
        <v>0</v>
      </c>
      <c r="U14" s="66"/>
      <c r="V14" s="67">
        <f>+(OE!R14+OE!S14+OE!T14)/('DELEŽI OE Skupaj'!$C14+'DELEŽI OE Skupaj'!$D14+'DELEŽI OE Skupaj'!$E14)</f>
        <v>0</v>
      </c>
      <c r="W14" s="68">
        <f t="shared" si="4"/>
        <v>0</v>
      </c>
      <c r="X14" s="52"/>
      <c r="Y14" s="65"/>
      <c r="Z14" s="103"/>
      <c r="AA14" s="103"/>
      <c r="AB14" s="103"/>
      <c r="AC14" s="103"/>
      <c r="AD14" s="104"/>
      <c r="AE14" s="65"/>
      <c r="AF14" s="103"/>
      <c r="AG14" s="103"/>
      <c r="AH14" s="103"/>
      <c r="AI14" s="103"/>
      <c r="AJ14" s="104"/>
    </row>
    <row r="15" spans="1:36" s="1" customFormat="1" ht="15">
      <c r="A15" s="34" t="str">
        <f>+OE!A15</f>
        <v>8.</v>
      </c>
      <c r="B15" s="93" t="str">
        <f>+OE!B15</f>
        <v>Komunala Trebnje d.o.o.</v>
      </c>
      <c r="C15" s="60">
        <f>+OE!C15+OE!F15+OE!I15+OE!L15+OE!O15+OE!R15+OE!V15+OE!AB15</f>
        <v>1444.8200000000002</v>
      </c>
      <c r="D15" s="61">
        <f>+OE!D15+OE!G15+OE!J15+OE!M15+OE!P15+OE!S15+OE!X15</f>
        <v>227.02</v>
      </c>
      <c r="E15" s="62">
        <f>+OE!E15+OE!H15+OE!K15+OE!N15+OE!Q15+OE!T15+OE!Z15</f>
        <v>74.12800000000001</v>
      </c>
      <c r="F15" s="66"/>
      <c r="G15" s="67">
        <f>+(OE!C15+OE!D15+OE!E15)/('DELEŽI OE Skupaj'!$C15+'DELEŽI OE Skupaj'!$D15+'DELEŽI OE Skupaj'!$E15)</f>
        <v>0.15129830558177468</v>
      </c>
      <c r="H15" s="68">
        <f t="shared" si="5"/>
        <v>0.20080169441822535</v>
      </c>
      <c r="I15" s="66"/>
      <c r="J15" s="67">
        <f>+(OE!F15+OE!G15+OE!H15)/('DELEŽI OE Skupaj'!$C15+'DELEŽI OE Skupaj'!$D15+'DELEŽI OE Skupaj'!$E15)</f>
        <v>0.3426454551286163</v>
      </c>
      <c r="K15" s="68">
        <f t="shared" si="0"/>
        <v>0.16495454487138372</v>
      </c>
      <c r="L15" s="66"/>
      <c r="M15" s="67">
        <f>+(OE!I15+OE!J15+OE!K15)/('DELEŽI OE Skupaj'!$C15+'DELEŽI OE Skupaj'!$D15+'DELEŽI OE Skupaj'!$E15)</f>
        <v>0.09955508921125701</v>
      </c>
      <c r="N15" s="68">
        <f t="shared" si="1"/>
        <v>0</v>
      </c>
      <c r="O15" s="66"/>
      <c r="P15" s="67">
        <f>+(OE!L15+OE!M15+OE!N15)/('DELEŽI OE Skupaj'!$C15+'DELEŽI OE Skupaj'!$D15+'DELEŽI OE Skupaj'!$E15)</f>
        <v>0.06628872923215087</v>
      </c>
      <c r="Q15" s="68">
        <f t="shared" si="2"/>
        <v>0</v>
      </c>
      <c r="R15" s="66"/>
      <c r="S15" s="67">
        <f>+(OE!O15+OE!P15+OE!Q15)/('DELEŽI OE Skupaj'!$C15+'DELEŽI OE Skupaj'!$D15+'DELEŽI OE Skupaj'!$E15)</f>
        <v>0</v>
      </c>
      <c r="T15" s="68">
        <f t="shared" si="3"/>
        <v>0</v>
      </c>
      <c r="U15" s="66"/>
      <c r="V15" s="67">
        <f>+(OE!R15+OE!S15+OE!T15)/('DELEŽI OE Skupaj'!$C15+'DELEŽI OE Skupaj'!$D15+'DELEŽI OE Skupaj'!$E15)</f>
        <v>0</v>
      </c>
      <c r="W15" s="68">
        <f t="shared" si="4"/>
        <v>0</v>
      </c>
      <c r="X15" s="52"/>
      <c r="Y15" s="65"/>
      <c r="Z15" s="103"/>
      <c r="AA15" s="103"/>
      <c r="AB15" s="103"/>
      <c r="AC15" s="103"/>
      <c r="AD15" s="104"/>
      <c r="AE15" s="65"/>
      <c r="AF15" s="103"/>
      <c r="AG15" s="103"/>
      <c r="AH15" s="103"/>
      <c r="AI15" s="103"/>
      <c r="AJ15" s="104"/>
    </row>
    <row r="16" spans="1:36" ht="15">
      <c r="A16" s="34" t="str">
        <f>+OE!A16</f>
        <v>9.</v>
      </c>
      <c r="B16" s="93" t="str">
        <f>+OE!B16</f>
        <v>JKP Grosuplje</v>
      </c>
      <c r="C16" s="60">
        <f>+OE!C16+OE!F16+OE!I16+OE!L16+OE!O16+OE!R16+OE!V16+OE!AB16</f>
        <v>1711.7699999999998</v>
      </c>
      <c r="D16" s="61">
        <f>+OE!D16+OE!G16+OE!J16+OE!M16+OE!P16+OE!S16+OE!X16</f>
        <v>506.33000000000004</v>
      </c>
      <c r="E16" s="62">
        <f>+OE!E16+OE!H16+OE!K16+OE!N16+OE!Q16+OE!T16+OE!Z16</f>
        <v>212.157</v>
      </c>
      <c r="F16" s="66"/>
      <c r="G16" s="67">
        <f>+(OE!C16+OE!D16+OE!E16)/('DELEŽI OE Skupaj'!$C16+'DELEŽI OE Skupaj'!$D16+'DELEŽI OE Skupaj'!$E16)</f>
        <v>0.3018956431356848</v>
      </c>
      <c r="H16" s="68">
        <f t="shared" si="5"/>
        <v>0.050204356864315236</v>
      </c>
      <c r="I16" s="66"/>
      <c r="J16" s="67">
        <f>+(OE!F16+OE!G16+OE!H16)/('DELEŽI OE Skupaj'!$C16+'DELEŽI OE Skupaj'!$D16+'DELEŽI OE Skupaj'!$E16)</f>
        <v>0.5537566603038279</v>
      </c>
      <c r="K16" s="68">
        <f t="shared" si="0"/>
        <v>0</v>
      </c>
      <c r="L16" s="66"/>
      <c r="M16" s="67">
        <f>+(OE!I16+OE!J16+OE!K16)/('DELEŽI OE Skupaj'!$C16+'DELEŽI OE Skupaj'!$D16+'DELEŽI OE Skupaj'!$E16)</f>
        <v>0.09880025034389366</v>
      </c>
      <c r="N16" s="68">
        <f t="shared" si="1"/>
        <v>0</v>
      </c>
      <c r="O16" s="66"/>
      <c r="P16" s="67">
        <f>+(OE!L16+OE!M16+OE!N16)/('DELEŽI OE Skupaj'!$C16+'DELEŽI OE Skupaj'!$D16+'DELEŽI OE Skupaj'!$E16)</f>
        <v>0.04554744621659355</v>
      </c>
      <c r="Q16" s="68">
        <f t="shared" si="2"/>
        <v>0</v>
      </c>
      <c r="R16" s="66"/>
      <c r="S16" s="67">
        <f>+(OE!O16+OE!P16+OE!Q16)/('DELEŽI OE Skupaj'!$C16+'DELEŽI OE Skupaj'!$D16+'DELEŽI OE Skupaj'!$E16)</f>
        <v>0</v>
      </c>
      <c r="T16" s="68">
        <f t="shared" si="3"/>
        <v>0</v>
      </c>
      <c r="U16" s="66"/>
      <c r="V16" s="67">
        <f>+(OE!R16+OE!S16+OE!T16)/('DELEŽI OE Skupaj'!$C16+'DELEŽI OE Skupaj'!$D16+'DELEŽI OE Skupaj'!$E16)</f>
        <v>0</v>
      </c>
      <c r="W16" s="68">
        <f t="shared" si="4"/>
        <v>0</v>
      </c>
      <c r="X16" s="52"/>
      <c r="Y16" s="65"/>
      <c r="Z16" s="103"/>
      <c r="AA16" s="103"/>
      <c r="AB16" s="103"/>
      <c r="AC16" s="103"/>
      <c r="AD16" s="104"/>
      <c r="AE16" s="65"/>
      <c r="AF16" s="103"/>
      <c r="AG16" s="103"/>
      <c r="AH16" s="103"/>
      <c r="AI16" s="103"/>
      <c r="AJ16" s="104"/>
    </row>
    <row r="17" spans="1:36" ht="15">
      <c r="A17" s="34" t="str">
        <f>+OE!A17</f>
        <v>10.</v>
      </c>
      <c r="B17" s="93" t="str">
        <f>+OE!B17</f>
        <v>Komunala Črnomelj</v>
      </c>
      <c r="C17" s="60">
        <f>+OE!C17+OE!F17+OE!I17+OE!L17+OE!O17+OE!R17+OE!V17+OE!AB17</f>
        <v>291</v>
      </c>
      <c r="D17" s="61">
        <f>+OE!D17+OE!G17+OE!J17+OE!M17+OE!P17+OE!S17+OE!X17</f>
        <v>136</v>
      </c>
      <c r="E17" s="62">
        <f>+OE!E17+OE!H17+OE!K17+OE!N17+OE!Q17+OE!T17+OE!Z17</f>
        <v>108</v>
      </c>
      <c r="F17" s="66"/>
      <c r="G17" s="67">
        <f>+(OE!C17+OE!D17+OE!E17)/('DELEŽI OE Skupaj'!$C17+'DELEŽI OE Skupaj'!$D17+'DELEŽI OE Skupaj'!$E17)</f>
        <v>0.4747663551401869</v>
      </c>
      <c r="H17" s="68">
        <f t="shared" si="5"/>
        <v>0</v>
      </c>
      <c r="I17" s="66"/>
      <c r="J17" s="67">
        <f>+(OE!F17+OE!G17+OE!H17)/('DELEŽI OE Skupaj'!$C17+'DELEŽI OE Skupaj'!$D17+'DELEŽI OE Skupaj'!$E17)</f>
        <v>0.36261682242990656</v>
      </c>
      <c r="K17" s="68">
        <f t="shared" si="0"/>
        <v>0.1449831775700935</v>
      </c>
      <c r="L17" s="66"/>
      <c r="M17" s="67">
        <f>+(OE!I17+OE!J17+OE!K17)/('DELEŽI OE Skupaj'!$C17+'DELEŽI OE Skupaj'!$D17+'DELEŽI OE Skupaj'!$E17)</f>
        <v>0.09345794392523364</v>
      </c>
      <c r="N17" s="68">
        <f t="shared" si="1"/>
        <v>0.0036420560747663644</v>
      </c>
      <c r="O17" s="66"/>
      <c r="P17" s="67">
        <f>+(OE!L17+OE!M17+OE!N17)/('DELEŽI OE Skupaj'!$C17+'DELEŽI OE Skupaj'!$D17+'DELEŽI OE Skupaj'!$E17)</f>
        <v>0.05046728971962617</v>
      </c>
      <c r="Q17" s="68">
        <f t="shared" si="2"/>
        <v>0</v>
      </c>
      <c r="R17" s="66"/>
      <c r="S17" s="67">
        <f>+(OE!O17+OE!P17+OE!Q17)/('DELEŽI OE Skupaj'!$C17+'DELEŽI OE Skupaj'!$D17+'DELEŽI OE Skupaj'!$E17)</f>
        <v>0</v>
      </c>
      <c r="T17" s="68">
        <f t="shared" si="3"/>
        <v>0</v>
      </c>
      <c r="U17" s="66"/>
      <c r="V17" s="67">
        <f>+(OE!R17+OE!S17+OE!T17)/('DELEŽI OE Skupaj'!$C17+'DELEŽI OE Skupaj'!$D17+'DELEŽI OE Skupaj'!$E17)</f>
        <v>0</v>
      </c>
      <c r="W17" s="68">
        <f t="shared" si="4"/>
        <v>0</v>
      </c>
      <c r="X17" s="52"/>
      <c r="Y17" s="65"/>
      <c r="Z17" s="103"/>
      <c r="AA17" s="103"/>
      <c r="AB17" s="103"/>
      <c r="AC17" s="103"/>
      <c r="AD17" s="104"/>
      <c r="AE17" s="65"/>
      <c r="AF17" s="103"/>
      <c r="AG17" s="103"/>
      <c r="AH17" s="103"/>
      <c r="AI17" s="103"/>
      <c r="AJ17" s="104"/>
    </row>
    <row r="18" spans="1:36" ht="15">
      <c r="A18" s="34" t="str">
        <f>+OE!A18</f>
        <v>11.</v>
      </c>
      <c r="B18" s="93" t="str">
        <f>+OE!B18</f>
        <v>Saubermacher-Komunala Murska Sobota d.o.o.</v>
      </c>
      <c r="C18" s="60">
        <f>+OE!C18+OE!F18+OE!I18+OE!L18+OE!O18+OE!R18+OE!V18+OE!AB18</f>
        <v>1705.74</v>
      </c>
      <c r="D18" s="61">
        <f>+OE!D18+OE!G18+OE!J18+OE!M18+OE!P18+OE!S18+OE!X18</f>
        <v>738.31</v>
      </c>
      <c r="E18" s="62">
        <f>+OE!E18+OE!H18+OE!K18+OE!N18+OE!Q18+OE!T18+OE!Z18</f>
        <v>193.36</v>
      </c>
      <c r="F18" s="66"/>
      <c r="G18" s="67">
        <f>+(OE!C18+OE!D18+OE!E18)/('DELEŽI OE Skupaj'!$C18+'DELEŽI OE Skupaj'!$D18+'DELEŽI OE Skupaj'!$E18)</f>
        <v>0.18389253092996535</v>
      </c>
      <c r="H18" s="68">
        <f t="shared" si="5"/>
        <v>0.16820746907003467</v>
      </c>
      <c r="I18" s="66"/>
      <c r="J18" s="67">
        <f>+(OE!F18+OE!G18+OE!H18)/('DELEŽI OE Skupaj'!$C18+'DELEŽI OE Skupaj'!$D18+'DELEŽI OE Skupaj'!$E18)</f>
        <v>0.4934670756537663</v>
      </c>
      <c r="K18" s="68">
        <f t="shared" si="0"/>
        <v>0.014132924346233755</v>
      </c>
      <c r="L18" s="66"/>
      <c r="M18" s="67">
        <f>+(OE!I18+OE!J18+OE!K18)/('DELEŽI OE Skupaj'!$C18+'DELEŽI OE Skupaj'!$D18+'DELEŽI OE Skupaj'!$E18)</f>
        <v>0.252404821396749</v>
      </c>
      <c r="N18" s="68">
        <f t="shared" si="1"/>
        <v>0</v>
      </c>
      <c r="O18" s="66"/>
      <c r="P18" s="67">
        <f>+(OE!L18+OE!M18+OE!N18)/('DELEŽI OE Skupaj'!$C18+'DELEŽI OE Skupaj'!$D18+'DELEŽI OE Skupaj'!$E18)</f>
        <v>0.07023557201951915</v>
      </c>
      <c r="Q18" s="68">
        <f t="shared" si="2"/>
        <v>0</v>
      </c>
      <c r="R18" s="66"/>
      <c r="S18" s="67">
        <f>+(OE!O18+OE!P18+OE!Q18)/('DELEŽI OE Skupaj'!$C18+'DELEŽI OE Skupaj'!$D18+'DELEŽI OE Skupaj'!$E18)</f>
        <v>0</v>
      </c>
      <c r="T18" s="68">
        <f t="shared" si="3"/>
        <v>0</v>
      </c>
      <c r="U18" s="66"/>
      <c r="V18" s="67">
        <f>+(OE!R18+OE!S18+OE!T18)/('DELEŽI OE Skupaj'!$C18+'DELEŽI OE Skupaj'!$D18+'DELEŽI OE Skupaj'!$E18)</f>
        <v>0</v>
      </c>
      <c r="W18" s="68">
        <f t="shared" si="4"/>
        <v>0</v>
      </c>
      <c r="X18" s="52"/>
      <c r="Y18" s="65"/>
      <c r="Z18" s="103"/>
      <c r="AA18" s="103"/>
      <c r="AB18" s="103"/>
      <c r="AC18" s="103"/>
      <c r="AD18" s="104"/>
      <c r="AE18" s="65"/>
      <c r="AF18" s="103"/>
      <c r="AG18" s="103"/>
      <c r="AH18" s="103"/>
      <c r="AI18" s="103"/>
      <c r="AJ18" s="104"/>
    </row>
    <row r="19" spans="1:36" ht="15">
      <c r="A19" s="34" t="str">
        <f>+OE!A19</f>
        <v>12.</v>
      </c>
      <c r="B19" s="93" t="str">
        <f>+OE!B19</f>
        <v>JP Komunala Ilirska Bistrica, d.o.o.</v>
      </c>
      <c r="C19" s="60">
        <f>+OE!C19+OE!F19+OE!I19+OE!L19+OE!O19+OE!R19+OE!V19+OE!AB19</f>
        <v>30.88</v>
      </c>
      <c r="D19" s="61">
        <f>+OE!D19+OE!G19+OE!J19+OE!M19+OE!P19+OE!S19+OE!X19</f>
        <v>114.05</v>
      </c>
      <c r="E19" s="62">
        <f>+OE!E19+OE!H19+OE!K19+OE!N19+OE!Q19+OE!T19+OE!Z19</f>
        <v>62.16</v>
      </c>
      <c r="F19" s="66"/>
      <c r="G19" s="67">
        <f>+(OE!C19+OE!D19+OE!E19)/('DELEŽI OE Skupaj'!$C19+'DELEŽI OE Skupaj'!$D19+'DELEŽI OE Skupaj'!$E19)</f>
        <v>0</v>
      </c>
      <c r="H19" s="68">
        <f t="shared" si="5"/>
        <v>0.3521</v>
      </c>
      <c r="I19" s="66"/>
      <c r="J19" s="67">
        <f>+(OE!F19+OE!G19+OE!H19)/('DELEŽI OE Skupaj'!$C19+'DELEŽI OE Skupaj'!$D19+'DELEŽI OE Skupaj'!$E19)</f>
        <v>0</v>
      </c>
      <c r="K19" s="68">
        <f t="shared" si="0"/>
        <v>0.5076</v>
      </c>
      <c r="L19" s="66"/>
      <c r="M19" s="67">
        <f>+(OE!I19+OE!J19+OE!K19)/('DELEŽI OE Skupaj'!$C19+'DELEŽI OE Skupaj'!$D19+'DELEŽI OE Skupaj'!$E19)</f>
        <v>0.987927954029649</v>
      </c>
      <c r="N19" s="68">
        <f t="shared" si="1"/>
        <v>0</v>
      </c>
      <c r="O19" s="66"/>
      <c r="P19" s="67">
        <f>+(OE!L19+OE!M19+OE!N19)/('DELEŽI OE Skupaj'!$C19+'DELEŽI OE Skupaj'!$D19+'DELEŽI OE Skupaj'!$E19)</f>
        <v>0</v>
      </c>
      <c r="Q19" s="68">
        <f t="shared" si="2"/>
        <v>0.0432</v>
      </c>
      <c r="R19" s="66"/>
      <c r="S19" s="67">
        <f>+(OE!O19+OE!P19+OE!Q19)/('DELEŽI OE Skupaj'!$C19+'DELEŽI OE Skupaj'!$D19+'DELEŽI OE Skupaj'!$E19)</f>
        <v>0</v>
      </c>
      <c r="T19" s="68">
        <f t="shared" si="3"/>
        <v>0</v>
      </c>
      <c r="U19" s="66"/>
      <c r="V19" s="67">
        <f>+(OE!R19+OE!S19+OE!T19)/('DELEŽI OE Skupaj'!$C19+'DELEŽI OE Skupaj'!$D19+'DELEŽI OE Skupaj'!$E19)</f>
        <v>0</v>
      </c>
      <c r="W19" s="68">
        <f t="shared" si="4"/>
        <v>0</v>
      </c>
      <c r="X19" s="52"/>
      <c r="Y19" s="65"/>
      <c r="Z19" s="103"/>
      <c r="AA19" s="103"/>
      <c r="AB19" s="103"/>
      <c r="AC19" s="103"/>
      <c r="AD19" s="104"/>
      <c r="AE19" s="65"/>
      <c r="AF19" s="103"/>
      <c r="AG19" s="103"/>
      <c r="AH19" s="103"/>
      <c r="AI19" s="103"/>
      <c r="AJ19" s="104"/>
    </row>
    <row r="20" spans="1:36" ht="15">
      <c r="A20" s="34" t="str">
        <f>+OE!A20</f>
        <v>13.</v>
      </c>
      <c r="B20" s="93" t="str">
        <f>+OE!B20</f>
        <v>Komunala Metlika d.o.o.</v>
      </c>
      <c r="C20" s="60">
        <f>+OE!C20+OE!F20+OE!I20+OE!L20+OE!O20+OE!R20+OE!V20+OE!AB20</f>
        <v>264.65</v>
      </c>
      <c r="D20" s="61">
        <f>+OE!D20+OE!G20+OE!J20+OE!M20+OE!P20+OE!S20+OE!X20</f>
        <v>100.78</v>
      </c>
      <c r="E20" s="62">
        <f>+OE!E20+OE!H20+OE!K20+OE!N20+OE!Q20+OE!T20+OE!Z20</f>
        <v>70.098</v>
      </c>
      <c r="F20" s="66"/>
      <c r="G20" s="67">
        <f>+(OE!C20+OE!D20+OE!E20)/('DELEŽI OE Skupaj'!$C20+'DELEŽI OE Skupaj'!$D20+'DELEŽI OE Skupaj'!$E20)</f>
        <v>0.3366212964493672</v>
      </c>
      <c r="H20" s="68">
        <f t="shared" si="5"/>
        <v>0.0154787035506328</v>
      </c>
      <c r="I20" s="66"/>
      <c r="J20" s="67">
        <f>+(OE!F20+OE!G20+OE!H20)/('DELEŽI OE Skupaj'!$C20+'DELEŽI OE Skupaj'!$D20+'DELEŽI OE Skupaj'!$E20)</f>
        <v>0.5038022813688213</v>
      </c>
      <c r="K20" s="68">
        <f t="shared" si="0"/>
        <v>0.003797718631178726</v>
      </c>
      <c r="L20" s="66"/>
      <c r="M20" s="67">
        <f>+(OE!I20+OE!J20+OE!K20)/('DELEŽI OE Skupaj'!$C20+'DELEŽI OE Skupaj'!$D20+'DELEŽI OE Skupaj'!$E20)</f>
        <v>0.10203706765121875</v>
      </c>
      <c r="N20" s="68">
        <f t="shared" si="1"/>
        <v>0</v>
      </c>
      <c r="O20" s="66"/>
      <c r="P20" s="67">
        <f>+(OE!L20+OE!M20+OE!N20)/('DELEŽI OE Skupaj'!$C20+'DELEŽI OE Skupaj'!$D20+'DELEŽI OE Skupaj'!$E20)</f>
        <v>0.05753935453059275</v>
      </c>
      <c r="Q20" s="68">
        <f t="shared" si="2"/>
        <v>0</v>
      </c>
      <c r="R20" s="66"/>
      <c r="S20" s="67">
        <f>+(OE!O20+OE!P20+OE!Q20)/('DELEŽI OE Skupaj'!$C20+'DELEŽI OE Skupaj'!$D20+'DELEŽI OE Skupaj'!$E20)</f>
        <v>0</v>
      </c>
      <c r="T20" s="68">
        <f t="shared" si="3"/>
        <v>0</v>
      </c>
      <c r="U20" s="66"/>
      <c r="V20" s="67">
        <f>+(OE!R20+OE!S20+OE!T20)/('DELEŽI OE Skupaj'!$C20+'DELEŽI OE Skupaj'!$D20+'DELEŽI OE Skupaj'!$E20)</f>
        <v>0</v>
      </c>
      <c r="W20" s="68">
        <f t="shared" si="4"/>
        <v>0</v>
      </c>
      <c r="X20" s="52"/>
      <c r="Y20" s="65"/>
      <c r="Z20" s="103"/>
      <c r="AA20" s="103"/>
      <c r="AB20" s="103"/>
      <c r="AC20" s="103"/>
      <c r="AD20" s="104"/>
      <c r="AE20" s="65"/>
      <c r="AF20" s="103"/>
      <c r="AG20" s="103"/>
      <c r="AH20" s="103"/>
      <c r="AI20" s="103"/>
      <c r="AJ20" s="104"/>
    </row>
    <row r="21" spans="1:36" ht="15">
      <c r="A21" s="34" t="str">
        <f>+OE!A21</f>
        <v>14.</v>
      </c>
      <c r="B21" s="93" t="str">
        <f>+OE!B21</f>
        <v>Javno podjetje Komunala Trbovlje, d.o.o.</v>
      </c>
      <c r="C21" s="60">
        <f>+OE!C21+OE!F21+OE!I21+OE!L21+OE!O21+OE!R21+OE!V21+OE!AB21</f>
        <v>1001</v>
      </c>
      <c r="D21" s="61">
        <f>+OE!D21+OE!G21+OE!J21+OE!M21+OE!P21+OE!S21+OE!X21</f>
        <v>119</v>
      </c>
      <c r="E21" s="62">
        <f>+OE!E21+OE!H21+OE!K21+OE!N21+OE!Q21+OE!T21+OE!Z21</f>
        <v>70</v>
      </c>
      <c r="F21" s="66"/>
      <c r="G21" s="67">
        <f>+(OE!C21+OE!D21+OE!E21)/('DELEŽI OE Skupaj'!$C21+'DELEŽI OE Skupaj'!$D21+'DELEŽI OE Skupaj'!$E21)</f>
        <v>0.20336134453781513</v>
      </c>
      <c r="H21" s="68">
        <f t="shared" si="5"/>
        <v>0.1487386554621849</v>
      </c>
      <c r="I21" s="66"/>
      <c r="J21" s="67">
        <f>+(OE!F21+OE!G21+OE!H21)/('DELEŽI OE Skupaj'!$C21+'DELEŽI OE Skupaj'!$D21+'DELEŽI OE Skupaj'!$E21)</f>
        <v>0.3621848739495798</v>
      </c>
      <c r="K21" s="68">
        <f t="shared" si="0"/>
        <v>0.14541512605042023</v>
      </c>
      <c r="L21" s="66"/>
      <c r="M21" s="67">
        <f>+(OE!I21+OE!J21+OE!K21)/('DELEŽI OE Skupaj'!$C21+'DELEŽI OE Skupaj'!$D21+'DELEŽI OE Skupaj'!$E21)</f>
        <v>0.09411764705882353</v>
      </c>
      <c r="N21" s="68">
        <f t="shared" si="1"/>
        <v>0.0029823529411764776</v>
      </c>
      <c r="O21" s="66"/>
      <c r="P21" s="67">
        <f>+(OE!L21+OE!M21+OE!N21)/('DELEŽI OE Skupaj'!$C21+'DELEŽI OE Skupaj'!$D21+'DELEŽI OE Skupaj'!$E21)</f>
        <v>0.06302521008403361</v>
      </c>
      <c r="Q21" s="68">
        <f t="shared" si="2"/>
        <v>0</v>
      </c>
      <c r="R21" s="66"/>
      <c r="S21" s="67">
        <f>+(OE!O21+OE!P21+OE!Q21)/('DELEŽI OE Skupaj'!$C21+'DELEŽI OE Skupaj'!$D21+'DELEŽI OE Skupaj'!$E21)</f>
        <v>0</v>
      </c>
      <c r="T21" s="68">
        <f t="shared" si="3"/>
        <v>0</v>
      </c>
      <c r="U21" s="66"/>
      <c r="V21" s="67">
        <f>+(OE!R21+OE!S21+OE!T21)/('DELEŽI OE Skupaj'!$C21+'DELEŽI OE Skupaj'!$D21+'DELEŽI OE Skupaj'!$E21)</f>
        <v>0</v>
      </c>
      <c r="W21" s="68">
        <f t="shared" si="4"/>
        <v>0</v>
      </c>
      <c r="X21" s="52"/>
      <c r="Y21" s="65"/>
      <c r="Z21" s="103"/>
      <c r="AA21" s="103"/>
      <c r="AB21" s="103"/>
      <c r="AC21" s="103"/>
      <c r="AD21" s="104"/>
      <c r="AE21" s="65"/>
      <c r="AF21" s="103"/>
      <c r="AG21" s="103"/>
      <c r="AH21" s="103"/>
      <c r="AI21" s="103"/>
      <c r="AJ21" s="104"/>
    </row>
    <row r="22" spans="1:36" ht="15">
      <c r="A22" s="34" t="str">
        <f>+OE!A22</f>
        <v>15.</v>
      </c>
      <c r="B22" s="93" t="str">
        <f>+OE!B22</f>
        <v>JP Okolje Piran d.o.o.</v>
      </c>
      <c r="C22" s="60">
        <f>+OE!C22+OE!F22+OE!I22+OE!L22+OE!O22+OE!R22+OE!V22+OE!AB22</f>
        <v>588.4200000000001</v>
      </c>
      <c r="D22" s="61">
        <f>+OE!D22+OE!G22+OE!J22+OE!M22+OE!P22+OE!S22+OE!X22</f>
        <v>373.17999999999995</v>
      </c>
      <c r="E22" s="62">
        <f>+OE!E22+OE!H22+OE!K22+OE!N22+OE!Q22+OE!T22+OE!Z22</f>
        <v>142.26999999999998</v>
      </c>
      <c r="F22" s="66"/>
      <c r="G22" s="67">
        <f>+(OE!C22+OE!D22+OE!E22)/('DELEŽI OE Skupaj'!$C22+'DELEŽI OE Skupaj'!$D22+'DELEŽI OE Skupaj'!$E22)</f>
        <v>0.3818927953472783</v>
      </c>
      <c r="H22" s="68">
        <f t="shared" si="5"/>
        <v>0</v>
      </c>
      <c r="I22" s="66"/>
      <c r="J22" s="67">
        <f>+(OE!F22+OE!G22+OE!H22)/('DELEŽI OE Skupaj'!$C22+'DELEŽI OE Skupaj'!$D22+'DELEŽI OE Skupaj'!$E22)</f>
        <v>0.40764763966771456</v>
      </c>
      <c r="K22" s="68">
        <f t="shared" si="0"/>
        <v>0.0999523603322855</v>
      </c>
      <c r="L22" s="66"/>
      <c r="M22" s="67">
        <f>+(OE!I22+OE!J22+OE!K22)/('DELEŽI OE Skupaj'!$C22+'DELEŽI OE Skupaj'!$D22+'DELEŽI OE Skupaj'!$E22)</f>
        <v>0.04983376665730567</v>
      </c>
      <c r="N22" s="68">
        <f t="shared" si="1"/>
        <v>0.047266233342694336</v>
      </c>
      <c r="O22" s="66"/>
      <c r="P22" s="67">
        <f>+(OE!L22+OE!M22+OE!N22)/('DELEŽI OE Skupaj'!$C22+'DELEŽI OE Skupaj'!$D22+'DELEŽI OE Skupaj'!$E22)</f>
        <v>0.04285830759056773</v>
      </c>
      <c r="Q22" s="68">
        <f t="shared" si="2"/>
        <v>0.0003416924094322704</v>
      </c>
      <c r="R22" s="66"/>
      <c r="S22" s="67">
        <f>+(OE!O22+OE!P22+OE!Q22)/('DELEŽI OE Skupaj'!$C22+'DELEŽI OE Skupaj'!$D22+'DELEŽI OE Skupaj'!$E22)</f>
        <v>0</v>
      </c>
      <c r="T22" s="68">
        <f t="shared" si="3"/>
        <v>0</v>
      </c>
      <c r="U22" s="66"/>
      <c r="V22" s="67">
        <f>+(OE!R22+OE!S22+OE!T22)/('DELEŽI OE Skupaj'!$C22+'DELEŽI OE Skupaj'!$D22+'DELEŽI OE Skupaj'!$E22)</f>
        <v>0</v>
      </c>
      <c r="W22" s="68">
        <f t="shared" si="4"/>
        <v>0</v>
      </c>
      <c r="X22" s="52"/>
      <c r="Y22" s="65"/>
      <c r="Z22" s="103"/>
      <c r="AA22" s="103"/>
      <c r="AB22" s="103"/>
      <c r="AC22" s="103"/>
      <c r="AD22" s="104"/>
      <c r="AE22" s="65"/>
      <c r="AF22" s="103"/>
      <c r="AG22" s="103"/>
      <c r="AH22" s="103"/>
      <c r="AI22" s="103"/>
      <c r="AJ22" s="104"/>
    </row>
    <row r="23" spans="1:36" ht="15">
      <c r="A23" s="34" t="str">
        <f>+OE!A23</f>
        <v>16.</v>
      </c>
      <c r="B23" s="93" t="str">
        <f>+OE!B23</f>
        <v>KOMUNALA Kočevje, d.o.o.</v>
      </c>
      <c r="C23" s="60">
        <f>+OE!C23+OE!F23+OE!I23+OE!L23+OE!O23+OE!R23+OE!V23+OE!AB23</f>
        <v>799.35</v>
      </c>
      <c r="D23" s="61">
        <f>+OE!D23+OE!G23+OE!J23+OE!M23+OE!P23+OE!S23+OE!X23</f>
        <v>0</v>
      </c>
      <c r="E23" s="62">
        <f>+OE!E23+OE!H23+OE!K23+OE!N23+OE!Q23+OE!T23+OE!Z23</f>
        <v>115.47</v>
      </c>
      <c r="F23" s="66"/>
      <c r="G23" s="67">
        <f>+(OE!C23+OE!D23+OE!E23)/('DELEŽI OE Skupaj'!$C23+'DELEŽI OE Skupaj'!$D23+'DELEŽI OE Skupaj'!$E23)</f>
        <v>0.3142716599986883</v>
      </c>
      <c r="H23" s="68">
        <f t="shared" si="5"/>
        <v>0.037828340001311744</v>
      </c>
      <c r="I23" s="66"/>
      <c r="J23" s="67">
        <f>+(OE!F23+OE!G23+OE!H23)/('DELEŽI OE Skupaj'!$C23+'DELEŽI OE Skupaj'!$D23+'DELEŽI OE Skupaj'!$E23)</f>
        <v>0.4568308519708795</v>
      </c>
      <c r="K23" s="68">
        <f t="shared" si="0"/>
        <v>0.050769148029120525</v>
      </c>
      <c r="L23" s="66"/>
      <c r="M23" s="67">
        <f>+(OE!I23+OE!J23+OE!K23)/('DELEŽI OE Skupaj'!$C23+'DELEŽI OE Skupaj'!$D23+'DELEŽI OE Skupaj'!$E23)</f>
        <v>0.09553792002798364</v>
      </c>
      <c r="N23" s="68">
        <f t="shared" si="1"/>
        <v>0.0015620799720163642</v>
      </c>
      <c r="O23" s="66"/>
      <c r="P23" s="67">
        <f>+(OE!L23+OE!M23+OE!N23)/('DELEŽI OE Skupaj'!$C23+'DELEŽI OE Skupaj'!$D23+'DELEŽI OE Skupaj'!$E23)</f>
        <v>0.03497955882031438</v>
      </c>
      <c r="Q23" s="68">
        <f t="shared" si="2"/>
        <v>0.008220441179685622</v>
      </c>
      <c r="R23" s="66"/>
      <c r="S23" s="67">
        <f>+(OE!O23+OE!P23+OE!Q23)/('DELEŽI OE Skupaj'!$C23+'DELEŽI OE Skupaj'!$D23+'DELEŽI OE Skupaj'!$E23)</f>
        <v>0</v>
      </c>
      <c r="T23" s="68">
        <f t="shared" si="3"/>
        <v>0</v>
      </c>
      <c r="U23" s="66"/>
      <c r="V23" s="67">
        <f>+(OE!R23+OE!S23+OE!T23)/('DELEŽI OE Skupaj'!$C23+'DELEŽI OE Skupaj'!$D23+'DELEŽI OE Skupaj'!$E23)</f>
        <v>0</v>
      </c>
      <c r="W23" s="68">
        <f t="shared" si="4"/>
        <v>0</v>
      </c>
      <c r="X23" s="52"/>
      <c r="Y23" s="65"/>
      <c r="Z23" s="103"/>
      <c r="AA23" s="103"/>
      <c r="AB23" s="103"/>
      <c r="AC23" s="103"/>
      <c r="AD23" s="104"/>
      <c r="AE23" s="65"/>
      <c r="AF23" s="103"/>
      <c r="AG23" s="103"/>
      <c r="AH23" s="103"/>
      <c r="AI23" s="103"/>
      <c r="AJ23" s="104"/>
    </row>
    <row r="24" spans="1:36" s="23" customFormat="1" ht="15">
      <c r="A24" s="86" t="str">
        <f>+OE!A24</f>
        <v>17.</v>
      </c>
      <c r="B24" s="93" t="str">
        <f>+OE!B24</f>
        <v>JKP Radlje ob Dravi d.o.o.</v>
      </c>
      <c r="C24" s="60">
        <f>+OE!C24+OE!F24+OE!I24+OE!L24+OE!O24+OE!R24+OE!V24+OE!AB24</f>
        <v>48.11</v>
      </c>
      <c r="D24" s="61">
        <f>+OE!D24+OE!G24+OE!J24+OE!M24+OE!P24+OE!S24+OE!X24</f>
        <v>145.99</v>
      </c>
      <c r="E24" s="62">
        <f>+OE!E24+OE!H24+OE!K24+OE!N24+OE!Q24+OE!T24+OE!Z24</f>
        <v>96.81</v>
      </c>
      <c r="F24" s="66"/>
      <c r="G24" s="67">
        <f>+(OE!C24+OE!D24+OE!E24)/('DELEŽI OE Skupaj'!$C24+'DELEŽI OE Skupaj'!$D24+'DELEŽI OE Skupaj'!$E24)</f>
        <v>0.3550273280395998</v>
      </c>
      <c r="H24" s="68">
        <f t="shared" si="5"/>
        <v>0</v>
      </c>
      <c r="I24" s="66"/>
      <c r="J24" s="67">
        <f>+(OE!F24+OE!G24+OE!H24)/('DELEŽI OE Skupaj'!$C24+'DELEŽI OE Skupaj'!$D24+'DELEŽI OE Skupaj'!$E24)</f>
        <v>0.005836856759822625</v>
      </c>
      <c r="K24" s="68">
        <f t="shared" si="0"/>
        <v>0.5017631432401775</v>
      </c>
      <c r="L24" s="66"/>
      <c r="M24" s="67">
        <f>+(OE!I24+OE!J24+OE!K24)/('DELEŽI OE Skupaj'!$C24+'DELEŽI OE Skupaj'!$D24+'DELEŽI OE Skupaj'!$E24)</f>
        <v>0.5958372005087483</v>
      </c>
      <c r="N24" s="68">
        <f t="shared" si="1"/>
        <v>0</v>
      </c>
      <c r="O24" s="66"/>
      <c r="P24" s="67">
        <f>+(OE!L24+OE!M24+OE!N24)/('DELEŽI OE Skupaj'!$C24+'DELEŽI OE Skupaj'!$D24+'DELEŽI OE Skupaj'!$E24)</f>
        <v>0.043298614691829086</v>
      </c>
      <c r="Q24" s="68">
        <f t="shared" si="2"/>
        <v>0</v>
      </c>
      <c r="R24" s="66"/>
      <c r="S24" s="67">
        <f>+(OE!O24+OE!P24+OE!Q24)/('DELEŽI OE Skupaj'!$C24+'DELEŽI OE Skupaj'!$D24+'DELEŽI OE Skupaj'!$E24)</f>
        <v>0</v>
      </c>
      <c r="T24" s="68">
        <f t="shared" si="3"/>
        <v>0</v>
      </c>
      <c r="U24" s="66"/>
      <c r="V24" s="67">
        <f>+(OE!R24+OE!S24+OE!T24)/('DELEŽI OE Skupaj'!$C24+'DELEŽI OE Skupaj'!$D24+'DELEŽI OE Skupaj'!$E24)</f>
        <v>0</v>
      </c>
      <c r="W24" s="68">
        <f t="shared" si="4"/>
        <v>0</v>
      </c>
      <c r="X24" s="63"/>
      <c r="Y24" s="65"/>
      <c r="Z24" s="103"/>
      <c r="AA24" s="103"/>
      <c r="AB24" s="103"/>
      <c r="AC24" s="103"/>
      <c r="AD24" s="104"/>
      <c r="AE24" s="65"/>
      <c r="AF24" s="103"/>
      <c r="AG24" s="103"/>
      <c r="AH24" s="103"/>
      <c r="AI24" s="103"/>
      <c r="AJ24" s="104"/>
    </row>
    <row r="25" spans="1:36" s="24" customFormat="1" ht="15">
      <c r="A25" s="34" t="str">
        <f>+OE!A25</f>
        <v>18.</v>
      </c>
      <c r="B25" s="93" t="str">
        <f>+OE!B25</f>
        <v>OKP JP za kom storitve Rogaška Slatina</v>
      </c>
      <c r="C25" s="60">
        <f>+OE!C25+OE!F25+OE!I25+OE!L25+OE!O25+OE!R25+OE!V25+OE!AB25</f>
        <v>1166.21</v>
      </c>
      <c r="D25" s="61">
        <f>+OE!D25+OE!G25+OE!J25+OE!M25+OE!P25+OE!S25+OE!X25</f>
        <v>432.89</v>
      </c>
      <c r="E25" s="62">
        <f>+OE!E25+OE!H25+OE!K25+OE!N25+OE!Q25+OE!T25+OE!Z25</f>
        <v>77.738</v>
      </c>
      <c r="F25" s="66"/>
      <c r="G25" s="67">
        <f>+(OE!C25+OE!D25+OE!E25)/('DELEŽI OE Skupaj'!$C25+'DELEŽI OE Skupaj'!$D25+'DELEŽI OE Skupaj'!$E25)</f>
        <v>0.39624936934873856</v>
      </c>
      <c r="H25" s="68">
        <f t="shared" si="5"/>
        <v>0</v>
      </c>
      <c r="I25" s="66"/>
      <c r="J25" s="67">
        <f>+(OE!F25+OE!G25+OE!H25)/('DELEŽI OE Skupaj'!$C25+'DELEŽI OE Skupaj'!$D25+'DELEŽI OE Skupaj'!$E25)</f>
        <v>0.4690435211988278</v>
      </c>
      <c r="K25" s="68">
        <f t="shared" si="0"/>
        <v>0.038556478801172245</v>
      </c>
      <c r="L25" s="66"/>
      <c r="M25" s="67">
        <f>+(OE!I25+OE!J25+OE!K25)/('DELEŽI OE Skupaj'!$C25+'DELEŽI OE Skupaj'!$D25+'DELEŽI OE Skupaj'!$E25)</f>
        <v>0.09488096047441673</v>
      </c>
      <c r="N25" s="68">
        <f t="shared" si="1"/>
        <v>0.0022190395255832773</v>
      </c>
      <c r="O25" s="66"/>
      <c r="P25" s="67">
        <f>+(OE!L25+OE!M25+OE!N25)/('DELEŽI OE Skupaj'!$C25+'DELEŽI OE Skupaj'!$D25+'DELEŽI OE Skupaj'!$E25)</f>
        <v>0.03982614897801696</v>
      </c>
      <c r="Q25" s="68">
        <f t="shared" si="2"/>
        <v>0.0033738510219830445</v>
      </c>
      <c r="R25" s="66"/>
      <c r="S25" s="67">
        <f>+(OE!O25+OE!P25+OE!Q25)/('DELEŽI OE Skupaj'!$C25+'DELEŽI OE Skupaj'!$D25+'DELEŽI OE Skupaj'!$E25)</f>
        <v>0</v>
      </c>
      <c r="T25" s="68">
        <f t="shared" si="3"/>
        <v>0</v>
      </c>
      <c r="U25" s="66"/>
      <c r="V25" s="67">
        <f>+(OE!R25+OE!S25+OE!T25)/('DELEŽI OE Skupaj'!$C25+'DELEŽI OE Skupaj'!$D25+'DELEŽI OE Skupaj'!$E25)</f>
        <v>0</v>
      </c>
      <c r="W25" s="68">
        <f t="shared" si="4"/>
        <v>0</v>
      </c>
      <c r="X25" s="53"/>
      <c r="Y25" s="65"/>
      <c r="Z25" s="103"/>
      <c r="AA25" s="103"/>
      <c r="AB25" s="103"/>
      <c r="AC25" s="103"/>
      <c r="AD25" s="104"/>
      <c r="AE25" s="65"/>
      <c r="AF25" s="103"/>
      <c r="AG25" s="103"/>
      <c r="AH25" s="103"/>
      <c r="AI25" s="103"/>
      <c r="AJ25" s="104"/>
    </row>
    <row r="26" spans="1:36" s="1" customFormat="1" ht="15">
      <c r="A26" s="34" t="str">
        <f>+OE!A26</f>
        <v>19.</v>
      </c>
      <c r="B26" s="93" t="str">
        <f>+OE!B26</f>
        <v>JP Komunala Slovenj gradec d.o.o.</v>
      </c>
      <c r="C26" s="60">
        <f>+OE!C26+OE!F26+OE!I26+OE!L26+OE!O26+OE!R26+OE!V26+OE!AB26</f>
        <v>2.27</v>
      </c>
      <c r="D26" s="61">
        <f>+OE!D26+OE!G26+OE!J26+OE!M26+OE!P26+OE!S26+OE!X26</f>
        <v>15.7</v>
      </c>
      <c r="E26" s="62">
        <f>+OE!E26+OE!H26+OE!K26+OE!N26+OE!Q26+OE!T26+OE!Z26</f>
        <v>10.38</v>
      </c>
      <c r="F26" s="66"/>
      <c r="G26" s="67">
        <f>+(OE!C26+OE!D26+OE!E26)/('DELEŽI OE Skupaj'!$C26+'DELEŽI OE Skupaj'!$D26+'DELEŽI OE Skupaj'!$E26)</f>
        <v>0</v>
      </c>
      <c r="H26" s="68">
        <f t="shared" si="5"/>
        <v>0.3521</v>
      </c>
      <c r="I26" s="66"/>
      <c r="J26" s="67">
        <f>+(OE!F26+OE!G26+OE!H26)/('DELEŽI OE Skupaj'!$C26+'DELEŽI OE Skupaj'!$D26+'DELEŽI OE Skupaj'!$E26)</f>
        <v>0</v>
      </c>
      <c r="K26" s="68">
        <f t="shared" si="0"/>
        <v>0.5076</v>
      </c>
      <c r="L26" s="66"/>
      <c r="M26" s="67">
        <f>+(OE!I26+OE!J26+OE!K26)/('DELEŽI OE Skupaj'!$C26+'DELEŽI OE Skupaj'!$D26+'DELEŽI OE Skupaj'!$E26)</f>
        <v>0.4462081128747795</v>
      </c>
      <c r="N26" s="68">
        <f t="shared" si="1"/>
        <v>0</v>
      </c>
      <c r="O26" s="66"/>
      <c r="P26" s="67">
        <f>+(OE!L26+OE!M26+OE!N26)/('DELEŽI OE Skupaj'!$C26+'DELEŽI OE Skupaj'!$D26+'DELEŽI OE Skupaj'!$E26)</f>
        <v>0.024691358024691357</v>
      </c>
      <c r="Q26" s="68">
        <f t="shared" si="2"/>
        <v>0.018508641975308646</v>
      </c>
      <c r="R26" s="66"/>
      <c r="S26" s="67">
        <f>+(OE!O26+OE!P26+OE!Q26)/('DELEŽI OE Skupaj'!$C26+'DELEŽI OE Skupaj'!$D26+'DELEŽI OE Skupaj'!$E26)</f>
        <v>0</v>
      </c>
      <c r="T26" s="68">
        <f t="shared" si="3"/>
        <v>0</v>
      </c>
      <c r="U26" s="66"/>
      <c r="V26" s="67">
        <f>+(OE!R26+OE!S26+OE!T26)/('DELEŽI OE Skupaj'!$C26+'DELEŽI OE Skupaj'!$D26+'DELEŽI OE Skupaj'!$E26)</f>
        <v>0</v>
      </c>
      <c r="W26" s="68">
        <f t="shared" si="4"/>
        <v>0</v>
      </c>
      <c r="X26" s="52"/>
      <c r="Y26" s="65"/>
      <c r="Z26" s="103"/>
      <c r="AA26" s="103"/>
      <c r="AB26" s="103"/>
      <c r="AC26" s="103"/>
      <c r="AD26" s="104"/>
      <c r="AE26" s="65"/>
      <c r="AF26" s="103"/>
      <c r="AG26" s="103"/>
      <c r="AH26" s="103"/>
      <c r="AI26" s="103"/>
      <c r="AJ26" s="104"/>
    </row>
    <row r="27" spans="1:36" ht="15">
      <c r="A27" s="34" t="str">
        <f>+OE!A27</f>
        <v>20.</v>
      </c>
      <c r="B27" s="93" t="str">
        <f>+OE!B27</f>
        <v>Komunala Ravne na Koroškem</v>
      </c>
      <c r="C27" s="60">
        <f>+OE!C27+OE!F27+OE!I27+OE!L27+OE!O27+OE!R27+OE!V27+OE!AB27</f>
        <v>137.88</v>
      </c>
      <c r="D27" s="61">
        <f>+OE!D27+OE!G27+OE!J27+OE!M27+OE!P27+OE!S27+OE!X27</f>
        <v>162.34</v>
      </c>
      <c r="E27" s="62">
        <f>+OE!E27+OE!H27+OE!K27+OE!N27+OE!Q27+OE!T27+OE!Z27</f>
        <v>25.084</v>
      </c>
      <c r="F27" s="66"/>
      <c r="G27" s="67">
        <f>+(OE!C27+OE!D27+OE!E27)/('DELEŽI OE Skupaj'!$C27+'DELEŽI OE Skupaj'!$D27+'DELEŽI OE Skupaj'!$E27)</f>
        <v>0.3802289550697194</v>
      </c>
      <c r="H27" s="68">
        <f t="shared" si="5"/>
        <v>0</v>
      </c>
      <c r="I27" s="66"/>
      <c r="J27" s="67">
        <f>+(OE!F27+OE!G27+OE!H27)/('DELEŽI OE Skupaj'!$C27+'DELEŽI OE Skupaj'!$D27+'DELEŽI OE Skupaj'!$E27)</f>
        <v>0.49956348523227506</v>
      </c>
      <c r="K27" s="68">
        <f t="shared" si="0"/>
        <v>0.00803651476772499</v>
      </c>
      <c r="L27" s="66"/>
      <c r="M27" s="67">
        <f>+(OE!I27+OE!J27+OE!K27)/('DELEŽI OE Skupaj'!$C27+'DELEŽI OE Skupaj'!$D27+'DELEŽI OE Skupaj'!$E27)</f>
        <v>0.08207707252293239</v>
      </c>
      <c r="N27" s="68">
        <f t="shared" si="1"/>
        <v>0.015022927477067613</v>
      </c>
      <c r="O27" s="66"/>
      <c r="P27" s="67">
        <f>+(OE!L27+OE!M27+OE!N27)/('DELEŽI OE Skupaj'!$C27+'DELEŽI OE Skupaj'!$D27+'DELEŽI OE Skupaj'!$E27)</f>
        <v>0.03813048717507316</v>
      </c>
      <c r="Q27" s="68">
        <f t="shared" si="2"/>
        <v>0.00506951282492684</v>
      </c>
      <c r="R27" s="66"/>
      <c r="S27" s="67">
        <f>+(OE!O27+OE!P27+OE!Q27)/('DELEŽI OE Skupaj'!$C27+'DELEŽI OE Skupaj'!$D27+'DELEŽI OE Skupaj'!$E27)</f>
        <v>0</v>
      </c>
      <c r="T27" s="68">
        <f t="shared" si="3"/>
        <v>0</v>
      </c>
      <c r="U27" s="66"/>
      <c r="V27" s="67">
        <f>+(OE!R27+OE!S27+OE!T27)/('DELEŽI OE Skupaj'!$C27+'DELEŽI OE Skupaj'!$D27+'DELEŽI OE Skupaj'!$E27)</f>
        <v>0</v>
      </c>
      <c r="W27" s="68">
        <f t="shared" si="4"/>
        <v>0</v>
      </c>
      <c r="X27" s="52"/>
      <c r="Y27" s="65"/>
      <c r="Z27" s="103"/>
      <c r="AA27" s="103"/>
      <c r="AB27" s="103"/>
      <c r="AC27" s="103"/>
      <c r="AD27" s="104"/>
      <c r="AE27" s="65"/>
      <c r="AF27" s="103"/>
      <c r="AG27" s="103"/>
      <c r="AH27" s="103"/>
      <c r="AI27" s="103"/>
      <c r="AJ27" s="104"/>
    </row>
    <row r="28" spans="1:36" s="1" customFormat="1" ht="15">
      <c r="A28" s="34" t="str">
        <f>+OE!A28</f>
        <v>21.</v>
      </c>
      <c r="B28" s="93" t="str">
        <f>+OE!B28</f>
        <v>JP Komunal Mozirje d.o.o.</v>
      </c>
      <c r="C28" s="60">
        <f>+OE!C28+OE!F28+OE!I28+OE!L28+OE!O28+OE!R28+OE!V28+OE!AB28</f>
        <v>69.26</v>
      </c>
      <c r="D28" s="61">
        <f>+OE!D28+OE!G28+OE!J28+OE!M28+OE!P28+OE!S28+OE!X28</f>
        <v>52.922</v>
      </c>
      <c r="E28" s="62">
        <f>+OE!E28+OE!H28+OE!K28+OE!N28+OE!Q28+OE!T28+OE!Z28</f>
        <v>49.898</v>
      </c>
      <c r="F28" s="66"/>
      <c r="G28" s="67">
        <f>+(OE!C28+OE!D28+OE!E28)/('DELEŽI OE Skupaj'!$C28+'DELEŽI OE Skupaj'!$D28+'DELEŽI OE Skupaj'!$E28)</f>
        <v>0.40115062761506276</v>
      </c>
      <c r="H28" s="68">
        <f t="shared" si="5"/>
        <v>0</v>
      </c>
      <c r="I28" s="66"/>
      <c r="J28" s="67">
        <f>+(OE!F28+OE!G28+OE!H28)/('DELEŽI OE Skupaj'!$C28+'DELEŽI OE Skupaj'!$D28+'DELEŽI OE Skupaj'!$E28)</f>
        <v>0.3258368200836819</v>
      </c>
      <c r="K28" s="68">
        <f t="shared" si="0"/>
        <v>0.18176317991631813</v>
      </c>
      <c r="L28" s="66"/>
      <c r="M28" s="67">
        <f>+(OE!I28+OE!J28+OE!K28)/('DELEŽI OE Skupaj'!$C28+'DELEŽI OE Skupaj'!$D28+'DELEŽI OE Skupaj'!$E28)</f>
        <v>0.20757787075778705</v>
      </c>
      <c r="N28" s="68">
        <f t="shared" si="1"/>
        <v>0</v>
      </c>
      <c r="O28" s="66"/>
      <c r="P28" s="67">
        <f>+(OE!L28+OE!M28+OE!N28)/('DELEŽI OE Skupaj'!$C28+'DELEŽI OE Skupaj'!$D28+'DELEŽI OE Skupaj'!$E28)</f>
        <v>0.04509530450953045</v>
      </c>
      <c r="Q28" s="68">
        <f t="shared" si="2"/>
        <v>0</v>
      </c>
      <c r="R28" s="66"/>
      <c r="S28" s="67">
        <f>+(OE!O28+OE!P28+OE!Q28)/('DELEŽI OE Skupaj'!$C28+'DELEŽI OE Skupaj'!$D28+'DELEŽI OE Skupaj'!$E28)</f>
        <v>0</v>
      </c>
      <c r="T28" s="68">
        <f t="shared" si="3"/>
        <v>0</v>
      </c>
      <c r="U28" s="66"/>
      <c r="V28" s="67">
        <f>+(OE!R28+OE!S28+OE!T28)/('DELEŽI OE Skupaj'!$C28+'DELEŽI OE Skupaj'!$D28+'DELEŽI OE Skupaj'!$E28)</f>
        <v>0</v>
      </c>
      <c r="W28" s="68">
        <f t="shared" si="4"/>
        <v>0</v>
      </c>
      <c r="X28" s="52"/>
      <c r="Y28" s="65"/>
      <c r="Z28" s="103"/>
      <c r="AA28" s="103"/>
      <c r="AB28" s="103"/>
      <c r="AC28" s="103"/>
      <c r="AD28" s="104"/>
      <c r="AE28" s="65"/>
      <c r="AF28" s="103"/>
      <c r="AG28" s="103"/>
      <c r="AH28" s="103"/>
      <c r="AI28" s="103"/>
      <c r="AJ28" s="104"/>
    </row>
    <row r="29" spans="1:36" ht="15">
      <c r="A29" s="34" t="str">
        <f>+OE!A29</f>
        <v>22.</v>
      </c>
      <c r="B29" s="93" t="str">
        <f>+OE!B29</f>
        <v>Infrastruktura Bled d.o.o.</v>
      </c>
      <c r="C29" s="60">
        <f>+OE!C29+OE!F29+OE!I29+OE!L29+OE!O29+OE!R29+OE!V29+OE!AB29</f>
        <v>451.36999999999995</v>
      </c>
      <c r="D29" s="61">
        <f>+OE!D29+OE!G29+OE!J29+OE!M29+OE!P29+OE!S29+OE!X29</f>
        <v>337.712</v>
      </c>
      <c r="E29" s="62">
        <f>+OE!E29+OE!H29+OE!K29+OE!N29+OE!Q29+OE!T29+OE!Z29</f>
        <v>75.842</v>
      </c>
      <c r="F29" s="66"/>
      <c r="G29" s="67">
        <f>+(OE!C29+OE!D29+OE!E29)/('DELEŽI OE Skupaj'!$C29+'DELEŽI OE Skupaj'!$D29+'DELEŽI OE Skupaj'!$E29)</f>
        <v>0.28444117633456817</v>
      </c>
      <c r="H29" s="68">
        <f t="shared" si="5"/>
        <v>0.06765882366543186</v>
      </c>
      <c r="I29" s="66"/>
      <c r="J29" s="67">
        <f>+(OE!F29+OE!G29+OE!H29)/('DELEŽI OE Skupaj'!$C29+'DELEŽI OE Skupaj'!$D29+'DELEŽI OE Skupaj'!$E29)</f>
        <v>0.5695298083993507</v>
      </c>
      <c r="K29" s="68">
        <f t="shared" si="0"/>
        <v>0</v>
      </c>
      <c r="L29" s="66"/>
      <c r="M29" s="67">
        <f>+(OE!I29+OE!J29+OE!K29)/('DELEŽI OE Skupaj'!$C29+'DELEŽI OE Skupaj'!$D29+'DELEŽI OE Skupaj'!$E29)</f>
        <v>0.10007815715600447</v>
      </c>
      <c r="N29" s="68">
        <f t="shared" si="1"/>
        <v>0</v>
      </c>
      <c r="O29" s="66"/>
      <c r="P29" s="67">
        <f>+(OE!L29+OE!M29+OE!N29)/('DELEŽI OE Skupaj'!$C29+'DELEŽI OE Skupaj'!$D29+'DELEŽI OE Skupaj'!$E29)</f>
        <v>0.04595085811007673</v>
      </c>
      <c r="Q29" s="68">
        <f t="shared" si="2"/>
        <v>0</v>
      </c>
      <c r="R29" s="66"/>
      <c r="S29" s="67">
        <f>+(OE!O29+OE!P29+OE!Q29)/('DELEŽI OE Skupaj'!$C29+'DELEŽI OE Skupaj'!$D29+'DELEŽI OE Skupaj'!$E29)</f>
        <v>0</v>
      </c>
      <c r="T29" s="68">
        <f t="shared" si="3"/>
        <v>0</v>
      </c>
      <c r="U29" s="66"/>
      <c r="V29" s="67">
        <f>+(OE!R29+OE!S29+OE!T29)/('DELEŽI OE Skupaj'!$C29+'DELEŽI OE Skupaj'!$D29+'DELEŽI OE Skupaj'!$E29)</f>
        <v>0</v>
      </c>
      <c r="W29" s="68">
        <f t="shared" si="4"/>
        <v>0</v>
      </c>
      <c r="X29" s="52"/>
      <c r="Y29" s="65"/>
      <c r="Z29" s="103"/>
      <c r="AA29" s="103"/>
      <c r="AB29" s="103"/>
      <c r="AC29" s="103"/>
      <c r="AD29" s="104"/>
      <c r="AE29" s="65"/>
      <c r="AF29" s="103"/>
      <c r="AG29" s="103"/>
      <c r="AH29" s="103"/>
      <c r="AI29" s="103"/>
      <c r="AJ29" s="104"/>
    </row>
    <row r="30" spans="1:36" ht="15">
      <c r="A30" s="34" t="str">
        <f>+OE!A30</f>
        <v>23.</v>
      </c>
      <c r="B30" s="93" t="str">
        <f>+OE!B30</f>
        <v>JP Komunala Tržič d.o.o.</v>
      </c>
      <c r="C30" s="60">
        <f>+OE!C30+OE!F30+OE!I30+OE!L30+OE!O30+OE!R30+OE!V30+OE!AB30</f>
        <v>709.13</v>
      </c>
      <c r="D30" s="61">
        <f>+OE!D30+OE!G30+OE!J30+OE!M30+OE!P30+OE!S30+OE!X30</f>
        <v>204.20000000000002</v>
      </c>
      <c r="E30" s="62">
        <f>+OE!E30+OE!H30+OE!K30+OE!N30+OE!Q30+OE!T30+OE!Z30</f>
        <v>35.12</v>
      </c>
      <c r="F30" s="66"/>
      <c r="G30" s="67">
        <f>+(OE!C30+OE!D30+OE!E30)/('DELEŽI OE Skupaj'!$C30+'DELEŽI OE Skupaj'!$D30+'DELEŽI OE Skupaj'!$E30)</f>
        <v>0.14628077389424848</v>
      </c>
      <c r="H30" s="68">
        <f t="shared" si="5"/>
        <v>0.20581922610575154</v>
      </c>
      <c r="I30" s="66"/>
      <c r="J30" s="67">
        <f>+(OE!F30+OE!G30+OE!H30)/('DELEŽI OE Skupaj'!$C30+'DELEŽI OE Skupaj'!$D30+'DELEŽI OE Skupaj'!$E30)</f>
        <v>0.4658126416785281</v>
      </c>
      <c r="K30" s="68">
        <f t="shared" si="0"/>
        <v>0.04178735832147196</v>
      </c>
      <c r="L30" s="66"/>
      <c r="M30" s="67">
        <f>+(OE!I30+OE!J30+OE!K30)/('DELEŽI OE Skupaj'!$C30+'DELEŽI OE Skupaj'!$D30+'DELEŽI OE Skupaj'!$E30)</f>
        <v>0.11830881965311824</v>
      </c>
      <c r="N30" s="68">
        <f t="shared" si="1"/>
        <v>0</v>
      </c>
      <c r="O30" s="66"/>
      <c r="P30" s="67">
        <f>+(OE!L30+OE!M30+OE!N30)/('DELEŽI OE Skupaj'!$C30+'DELEŽI OE Skupaj'!$D30+'DELEŽI OE Skupaj'!$E30)</f>
        <v>0.05872739733248985</v>
      </c>
      <c r="Q30" s="68">
        <f t="shared" si="2"/>
        <v>0</v>
      </c>
      <c r="R30" s="66"/>
      <c r="S30" s="67">
        <f>+(OE!O30+OE!P30+OE!Q30)/('DELEŽI OE Skupaj'!$C30+'DELEŽI OE Skupaj'!$D30+'DELEŽI OE Skupaj'!$E30)</f>
        <v>0</v>
      </c>
      <c r="T30" s="68">
        <f t="shared" si="3"/>
        <v>0</v>
      </c>
      <c r="U30" s="66"/>
      <c r="V30" s="67">
        <f>+(OE!R30+OE!S30+OE!T30)/('DELEŽI OE Skupaj'!$C30+'DELEŽI OE Skupaj'!$D30+'DELEŽI OE Skupaj'!$E30)</f>
        <v>0</v>
      </c>
      <c r="W30" s="68">
        <f t="shared" si="4"/>
        <v>0</v>
      </c>
      <c r="X30" s="52"/>
      <c r="Y30" s="65"/>
      <c r="Z30" s="103"/>
      <c r="AA30" s="103"/>
      <c r="AB30" s="103"/>
      <c r="AC30" s="103"/>
      <c r="AD30" s="104"/>
      <c r="AE30" s="65"/>
      <c r="AF30" s="103"/>
      <c r="AG30" s="103"/>
      <c r="AH30" s="103"/>
      <c r="AI30" s="103"/>
      <c r="AJ30" s="104"/>
    </row>
    <row r="31" spans="1:36" s="1" customFormat="1" ht="15">
      <c r="A31" s="34" t="str">
        <f>+OE!A31</f>
        <v>24.</v>
      </c>
      <c r="B31" s="93" t="str">
        <f>+OE!B31</f>
        <v>JP KPV, d.o.o.</v>
      </c>
      <c r="C31" s="60">
        <f>+OE!C31+OE!F31+OE!I31+OE!L31+OE!O31+OE!R31+OE!V31+OE!AB31</f>
        <v>921</v>
      </c>
      <c r="D31" s="61">
        <f>+OE!D31+OE!G31+OE!J31+OE!M31+OE!P31+OE!S31+OE!X31</f>
        <v>379.78</v>
      </c>
      <c r="E31" s="62">
        <f>+OE!E31+OE!H31+OE!K31+OE!N31+OE!Q31+OE!T31+OE!Z31</f>
        <v>164.48</v>
      </c>
      <c r="F31" s="66"/>
      <c r="G31" s="67">
        <f>+(OE!C31+OE!D31+OE!E31)/('DELEŽI OE Skupaj'!$C31+'DELEŽI OE Skupaj'!$D31+'DELEŽI OE Skupaj'!$E31)</f>
        <v>0.33327191078716406</v>
      </c>
      <c r="H31" s="68">
        <f t="shared" si="5"/>
        <v>0.018828089212835963</v>
      </c>
      <c r="I31" s="66"/>
      <c r="J31" s="67">
        <f>+(OE!F31+OE!G31+OE!H31)/('DELEŽI OE Skupaj'!$C31+'DELEŽI OE Skupaj'!$D31+'DELEŽI OE Skupaj'!$E31)</f>
        <v>0.49051362898052225</v>
      </c>
      <c r="K31" s="68">
        <f t="shared" si="0"/>
        <v>0.017086371019477797</v>
      </c>
      <c r="L31" s="66"/>
      <c r="M31" s="67">
        <f>+(OE!I31+OE!J31+OE!K31)/('DELEŽI OE Skupaj'!$C31+'DELEŽI OE Skupaj'!$D31+'DELEŽI OE Skupaj'!$E31)</f>
        <v>0.10174303536573713</v>
      </c>
      <c r="N31" s="68">
        <f t="shared" si="1"/>
        <v>0</v>
      </c>
      <c r="O31" s="66"/>
      <c r="P31" s="67">
        <f>+(OE!L31+OE!M31+OE!N31)/('DELEŽI OE Skupaj'!$C31+'DELEŽI OE Skupaj'!$D31+'DELEŽI OE Skupaj'!$E31)</f>
        <v>0.049288180937171557</v>
      </c>
      <c r="Q31" s="68">
        <f t="shared" si="2"/>
        <v>0</v>
      </c>
      <c r="R31" s="66"/>
      <c r="S31" s="67">
        <f>+(OE!O31+OE!P31+OE!Q31)/('DELEŽI OE Skupaj'!$C31+'DELEŽI OE Skupaj'!$D31+'DELEŽI OE Skupaj'!$E31)</f>
        <v>0</v>
      </c>
      <c r="T31" s="68">
        <f t="shared" si="3"/>
        <v>0</v>
      </c>
      <c r="U31" s="66"/>
      <c r="V31" s="67">
        <f>+(OE!R31+OE!S31+OE!T31)/('DELEŽI OE Skupaj'!$C31+'DELEŽI OE Skupaj'!$D31+'DELEŽI OE Skupaj'!$E31)</f>
        <v>0</v>
      </c>
      <c r="W31" s="68">
        <f t="shared" si="4"/>
        <v>0</v>
      </c>
      <c r="X31" s="52"/>
      <c r="Y31" s="65"/>
      <c r="Z31" s="103"/>
      <c r="AA31" s="103"/>
      <c r="AB31" s="103"/>
      <c r="AC31" s="103"/>
      <c r="AD31" s="104"/>
      <c r="AE31" s="65"/>
      <c r="AF31" s="103"/>
      <c r="AG31" s="103"/>
      <c r="AH31" s="103"/>
      <c r="AI31" s="103"/>
      <c r="AJ31" s="104"/>
    </row>
    <row r="32" spans="1:36" s="1" customFormat="1" ht="15">
      <c r="A32" s="34" t="str">
        <f>+OE!A32</f>
        <v>25.</v>
      </c>
      <c r="B32" s="93" t="str">
        <f>+OE!B32</f>
        <v>Komunala Kranj, Javno podjetje d.o.o.</v>
      </c>
      <c r="C32" s="60">
        <f>+OE!C32+OE!F32+OE!I32+OE!L32+OE!O32+OE!R32+OE!V32+OE!AB32</f>
        <v>3422.95</v>
      </c>
      <c r="D32" s="61">
        <f>+OE!D32+OE!G32+OE!J32+OE!M32+OE!P32+OE!S32+OE!X32</f>
        <v>1145.12</v>
      </c>
      <c r="E32" s="62">
        <f>+OE!E32+OE!H32+OE!K32+OE!N32+OE!Q32+OE!T32+OE!Z32</f>
        <v>516.65</v>
      </c>
      <c r="F32" s="66"/>
      <c r="G32" s="67">
        <f>+(OE!C32+OE!D32+OE!E32)/('DELEŽI OE Skupaj'!$C32+'DELEŽI OE Skupaj'!$D32+'DELEŽI OE Skupaj'!$E32)</f>
        <v>0.17513452068157148</v>
      </c>
      <c r="H32" s="68">
        <f t="shared" si="5"/>
        <v>0.17696547931842854</v>
      </c>
      <c r="I32" s="66"/>
      <c r="J32" s="67">
        <f>+(OE!F32+OE!G32+OE!H32)/('DELEŽI OE Skupaj'!$C32+'DELEŽI OE Skupaj'!$D32+'DELEŽI OE Skupaj'!$E32)</f>
        <v>0.48565309397567624</v>
      </c>
      <c r="K32" s="68">
        <f t="shared" si="0"/>
        <v>0.02194690602432381</v>
      </c>
      <c r="L32" s="66"/>
      <c r="M32" s="67">
        <f>+(OE!I32+OE!J32+OE!K32)/('DELEŽI OE Skupaj'!$C32+'DELEŽI OE Skupaj'!$D32+'DELEŽI OE Skupaj'!$E32)</f>
        <v>0.2705498041190076</v>
      </c>
      <c r="N32" s="68">
        <f t="shared" si="1"/>
        <v>0</v>
      </c>
      <c r="O32" s="66"/>
      <c r="P32" s="67">
        <f>+(OE!L32+OE!M32+OE!N32)/('DELEŽI OE Skupaj'!$C32+'DELEŽI OE Skupaj'!$D32+'DELEŽI OE Skupaj'!$E32)</f>
        <v>0.05420750798470713</v>
      </c>
      <c r="Q32" s="68">
        <f t="shared" si="2"/>
        <v>0</v>
      </c>
      <c r="R32" s="66"/>
      <c r="S32" s="67">
        <f>+(OE!O32+OE!P32+OE!Q32)/('DELEŽI OE Skupaj'!$C32+'DELEŽI OE Skupaj'!$D32+'DELEŽI OE Skupaj'!$E32)</f>
        <v>0.0008850044840227191</v>
      </c>
      <c r="T32" s="68">
        <f t="shared" si="3"/>
        <v>0</v>
      </c>
      <c r="U32" s="66"/>
      <c r="V32" s="67">
        <f>+(OE!R32+OE!S32+OE!T32)/('DELEŽI OE Skupaj'!$C32+'DELEŽI OE Skupaj'!$D32+'DELEŽI OE Skupaj'!$E32)</f>
        <v>0</v>
      </c>
      <c r="W32" s="68">
        <f t="shared" si="4"/>
        <v>0</v>
      </c>
      <c r="X32" s="64"/>
      <c r="Y32" s="65"/>
      <c r="Z32" s="103"/>
      <c r="AA32" s="103"/>
      <c r="AB32" s="103"/>
      <c r="AC32" s="103"/>
      <c r="AD32" s="104"/>
      <c r="AE32" s="65"/>
      <c r="AF32" s="103"/>
      <c r="AG32" s="103"/>
      <c r="AH32" s="103"/>
      <c r="AI32" s="103"/>
      <c r="AJ32" s="104"/>
    </row>
    <row r="33" spans="1:36" s="1" customFormat="1" ht="15">
      <c r="A33" s="34" t="str">
        <f>+OE!A33</f>
        <v>26.</v>
      </c>
      <c r="B33" s="93" t="str">
        <f>+OE!B33</f>
        <v>Simbio, družba za ravnanje z odpadki, d.o.o.</v>
      </c>
      <c r="C33" s="60">
        <f>+OE!C33+OE!F33+OE!I33+OE!L33+OE!O33+OE!R33+OE!V33+OE!AB33</f>
        <v>4948.921</v>
      </c>
      <c r="D33" s="61">
        <f>+OE!D33+OE!G33+OE!J33+OE!M33+OE!P33+OE!S33+OE!X33</f>
        <v>1467.47</v>
      </c>
      <c r="E33" s="62">
        <f>+OE!E33+OE!H33+OE!K33+OE!N33+OE!Q33+OE!T33+OE!Z33</f>
        <v>652.544</v>
      </c>
      <c r="F33" s="66"/>
      <c r="G33" s="67">
        <f>+(OE!C33+OE!D33+OE!E33)/('DELEŽI OE Skupaj'!$C33+'DELEŽI OE Skupaj'!$D33+'DELEŽI OE Skupaj'!$E33)</f>
        <v>0.5691280228209765</v>
      </c>
      <c r="H33" s="68">
        <f t="shared" si="5"/>
        <v>0</v>
      </c>
      <c r="I33" s="66"/>
      <c r="J33" s="67">
        <f>+(OE!F33+OE!G33+OE!H33)/('DELEŽI OE Skupaj'!$C33+'DELEŽI OE Skupaj'!$D33+'DELEŽI OE Skupaj'!$E33)</f>
        <v>0.24969192671880558</v>
      </c>
      <c r="K33" s="68">
        <f t="shared" si="0"/>
        <v>0.25790807328119447</v>
      </c>
      <c r="L33" s="66"/>
      <c r="M33" s="67">
        <f>+(OE!I33+OE!J33+OE!K33)/('DELEŽI OE Skupaj'!$C33+'DELEŽI OE Skupaj'!$D33+'DELEŽI OE Skupaj'!$E33)</f>
        <v>0.09902481774128634</v>
      </c>
      <c r="N33" s="68">
        <f t="shared" si="1"/>
        <v>0</v>
      </c>
      <c r="O33" s="66"/>
      <c r="P33" s="67">
        <f>+(OE!L33+OE!M33+OE!N33)/('DELEŽI OE Skupaj'!$C33+'DELEŽI OE Skupaj'!$D33+'DELEŽI OE Skupaj'!$E33)</f>
        <v>0.07824516705840413</v>
      </c>
      <c r="Q33" s="68">
        <f t="shared" si="2"/>
        <v>0</v>
      </c>
      <c r="R33" s="66"/>
      <c r="S33" s="67">
        <f>+(OE!O33+OE!P33+OE!Q33)/('DELEŽI OE Skupaj'!$C33+'DELEŽI OE Skupaj'!$D33+'DELEŽI OE Skupaj'!$E33)</f>
        <v>0.003910065660527364</v>
      </c>
      <c r="T33" s="68">
        <f t="shared" si="3"/>
        <v>0</v>
      </c>
      <c r="U33" s="66"/>
      <c r="V33" s="67">
        <f>+(OE!R33+OE!S33+OE!T33)/('DELEŽI OE Skupaj'!$C33+'DELEŽI OE Skupaj'!$D33+'DELEŽI OE Skupaj'!$E33)</f>
        <v>0</v>
      </c>
      <c r="W33" s="68">
        <f t="shared" si="4"/>
        <v>0</v>
      </c>
      <c r="X33" s="52"/>
      <c r="Y33" s="65"/>
      <c r="Z33" s="103"/>
      <c r="AA33" s="103"/>
      <c r="AB33" s="103"/>
      <c r="AC33" s="103"/>
      <c r="AD33" s="104"/>
      <c r="AE33" s="65"/>
      <c r="AF33" s="103"/>
      <c r="AG33" s="103"/>
      <c r="AH33" s="103"/>
      <c r="AI33" s="103"/>
      <c r="AJ33" s="104"/>
    </row>
    <row r="34" spans="1:36" s="1" customFormat="1" ht="15">
      <c r="A34" s="34" t="str">
        <f>+OE!A34</f>
        <v>27.</v>
      </c>
      <c r="B34" s="93" t="str">
        <f>+OE!B34</f>
        <v>Komunala Sevnica</v>
      </c>
      <c r="C34" s="60">
        <f>+OE!C34+OE!F34+OE!I34+OE!L34+OE!O34+OE!R34+OE!V34+OE!AB34</f>
        <v>209.1</v>
      </c>
      <c r="D34" s="61">
        <f>+OE!D34+OE!G34+OE!J34+OE!M34+OE!P34+OE!S34+OE!X34</f>
        <v>164.64999999999998</v>
      </c>
      <c r="E34" s="62">
        <f>+OE!E34+OE!H34+OE!K34+OE!N34+OE!Q34+OE!T34+OE!Z34</f>
        <v>69.461</v>
      </c>
      <c r="F34" s="66"/>
      <c r="G34" s="67">
        <f>+(OE!C34+OE!D34+OE!E34)/('DELEŽI OE Skupaj'!$C34+'DELEŽI OE Skupaj'!$D34+'DELEŽI OE Skupaj'!$E34)</f>
        <v>0.34068874644356756</v>
      </c>
      <c r="H34" s="68">
        <f t="shared" si="5"/>
        <v>0.011411253556432466</v>
      </c>
      <c r="I34" s="66"/>
      <c r="J34" s="67">
        <f>+(OE!F34+OE!G34+OE!H34)/('DELEŽI OE Skupaj'!$C34+'DELEŽI OE Skupaj'!$D34+'DELEŽI OE Skupaj'!$E34)</f>
        <v>0.4496503922510948</v>
      </c>
      <c r="K34" s="68">
        <f t="shared" si="0"/>
        <v>0.05794960774890523</v>
      </c>
      <c r="L34" s="66"/>
      <c r="M34" s="67">
        <f>+(OE!I34+OE!J34+OE!K34)/('DELEŽI OE Skupaj'!$C34+'DELEŽI OE Skupaj'!$D34+'DELEŽI OE Skupaj'!$E34)</f>
        <v>0.11453686844414962</v>
      </c>
      <c r="N34" s="68">
        <f t="shared" si="1"/>
        <v>0</v>
      </c>
      <c r="O34" s="66"/>
      <c r="P34" s="67">
        <f>+(OE!L34+OE!M34+OE!N34)/('DELEŽI OE Skupaj'!$C34+'DELEŽI OE Skupaj'!$D34+'DELEŽI OE Skupaj'!$E34)</f>
        <v>0.042778721647251536</v>
      </c>
      <c r="Q34" s="68">
        <f t="shared" si="2"/>
        <v>0.0004212783527484665</v>
      </c>
      <c r="R34" s="66"/>
      <c r="S34" s="67">
        <f>+(OE!O34+OE!P34+OE!Q34)/('DELEŽI OE Skupaj'!$C34+'DELEŽI OE Skupaj'!$D34+'DELEŽI OE Skupaj'!$E34)</f>
        <v>0</v>
      </c>
      <c r="T34" s="68">
        <f t="shared" si="3"/>
        <v>0</v>
      </c>
      <c r="U34" s="66"/>
      <c r="V34" s="67">
        <f>+(OE!R34+OE!S34+OE!T34)/('DELEŽI OE Skupaj'!$C34+'DELEŽI OE Skupaj'!$D34+'DELEŽI OE Skupaj'!$E34)</f>
        <v>0</v>
      </c>
      <c r="W34" s="68">
        <f t="shared" si="4"/>
        <v>0</v>
      </c>
      <c r="X34" s="52"/>
      <c r="Y34" s="65"/>
      <c r="Z34" s="103"/>
      <c r="AA34" s="103"/>
      <c r="AB34" s="103"/>
      <c r="AC34" s="103"/>
      <c r="AD34" s="104"/>
      <c r="AE34" s="65"/>
      <c r="AF34" s="103"/>
      <c r="AG34" s="103"/>
      <c r="AH34" s="103"/>
      <c r="AI34" s="103"/>
      <c r="AJ34" s="104"/>
    </row>
    <row r="35" spans="1:36" s="1" customFormat="1" ht="15">
      <c r="A35" s="34" t="str">
        <f>+OE!A35</f>
        <v>28.</v>
      </c>
      <c r="B35" s="93" t="str">
        <f>+OE!B35</f>
        <v>Komunala Izola d.o.o.</v>
      </c>
      <c r="C35" s="60">
        <f>+OE!C35+OE!F35+OE!I35+OE!L35+OE!O35+OE!R35+OE!V35+OE!AB35</f>
        <v>0</v>
      </c>
      <c r="D35" s="61">
        <f>+OE!D35+OE!G35+OE!J35+OE!M35+OE!P35+OE!S35+OE!X35</f>
        <v>393.62600000000003</v>
      </c>
      <c r="E35" s="62">
        <f>+OE!E35+OE!H35+OE!K35+OE!N35+OE!Q35+OE!T35+OE!Z35</f>
        <v>123.093</v>
      </c>
      <c r="F35" s="66"/>
      <c r="G35" s="67">
        <f>+(OE!C35+OE!D35+OE!E35)/('DELEŽI OE Skupaj'!$C35+'DELEŽI OE Skupaj'!$D35+'DELEŽI OE Skupaj'!$E35)</f>
        <v>0.26592790278662093</v>
      </c>
      <c r="H35" s="68">
        <f t="shared" si="5"/>
        <v>0.0861720972133791</v>
      </c>
      <c r="I35" s="66"/>
      <c r="J35" s="67">
        <f>+(OE!F35+OE!G35+OE!H35)/('DELEŽI OE Skupaj'!$C35+'DELEŽI OE Skupaj'!$D35+'DELEŽI OE Skupaj'!$E35)</f>
        <v>0.09800104118486061</v>
      </c>
      <c r="K35" s="68">
        <f t="shared" si="0"/>
        <v>0.4095989588151394</v>
      </c>
      <c r="L35" s="66"/>
      <c r="M35" s="67">
        <f>+(OE!I35+OE!J35+OE!K35)/('DELEŽI OE Skupaj'!$C35+'DELEŽI OE Skupaj'!$D35+'DELEŽI OE Skupaj'!$E35)</f>
        <v>0.06343873556033357</v>
      </c>
      <c r="N35" s="68">
        <f t="shared" si="1"/>
        <v>0.03366126443966644</v>
      </c>
      <c r="O35" s="66"/>
      <c r="P35" s="67">
        <f>+(OE!L35+OE!M35+OE!N35)/('DELEŽI OE Skupaj'!$C35+'DELEŽI OE Skupaj'!$D35+'DELEŽI OE Skupaj'!$E35)</f>
        <v>0.481770556143668</v>
      </c>
      <c r="Q35" s="68">
        <f t="shared" si="2"/>
        <v>0</v>
      </c>
      <c r="R35" s="66"/>
      <c r="S35" s="67">
        <f>+(OE!O35+OE!P35+OE!Q35)/('DELEŽI OE Skupaj'!$C35+'DELEŽI OE Skupaj'!$D35+'DELEŽI OE Skupaj'!$E35)</f>
        <v>0</v>
      </c>
      <c r="T35" s="68">
        <f t="shared" si="3"/>
        <v>0</v>
      </c>
      <c r="U35" s="66"/>
      <c r="V35" s="67">
        <f>+(OE!R35+OE!S35+OE!T35)/('DELEŽI OE Skupaj'!$C35+'DELEŽI OE Skupaj'!$D35+'DELEŽI OE Skupaj'!$E35)</f>
        <v>0</v>
      </c>
      <c r="W35" s="68">
        <f t="shared" si="4"/>
        <v>0</v>
      </c>
      <c r="X35" s="52"/>
      <c r="Y35" s="65"/>
      <c r="Z35" s="103"/>
      <c r="AA35" s="103"/>
      <c r="AB35" s="103"/>
      <c r="AC35" s="103"/>
      <c r="AD35" s="104"/>
      <c r="AE35" s="65"/>
      <c r="AF35" s="103"/>
      <c r="AG35" s="103"/>
      <c r="AH35" s="103"/>
      <c r="AI35" s="103"/>
      <c r="AJ35" s="104"/>
    </row>
    <row r="36" spans="1:40" s="1" customFormat="1" ht="15">
      <c r="A36" s="34" t="str">
        <f>+OE!A36</f>
        <v>29.</v>
      </c>
      <c r="B36" s="93" t="str">
        <f>+OE!B36</f>
        <v>KP Ormož d.o.o.</v>
      </c>
      <c r="C36" s="60">
        <f>+OE!C36+OE!F36+OE!I36+OE!L36+OE!O36+OE!R36+OE!V36+OE!AB36</f>
        <v>377.19</v>
      </c>
      <c r="D36" s="61">
        <f>+OE!D36+OE!G36+OE!J36+OE!M36+OE!P36+OE!S36+OE!X36</f>
        <v>207.93999999999997</v>
      </c>
      <c r="E36" s="62">
        <f>+OE!E36+OE!H36+OE!K36+OE!N36+OE!Q36+OE!T36+OE!Z36</f>
        <v>73.532</v>
      </c>
      <c r="F36" s="66"/>
      <c r="G36" s="67">
        <f>+(OE!C36+OE!D36+OE!E36)/('DELEŽI OE Skupaj'!$C36+'DELEŽI OE Skupaj'!$D36+'DELEŽI OE Skupaj'!$E36)</f>
        <v>0.2539694107144484</v>
      </c>
      <c r="H36" s="68">
        <f t="shared" si="5"/>
        <v>0.09813058928555163</v>
      </c>
      <c r="I36" s="66"/>
      <c r="J36" s="67">
        <f>+(OE!F36+OE!G36+OE!H36)/('DELEŽI OE Skupaj'!$C36+'DELEŽI OE Skupaj'!$D36+'DELEŽI OE Skupaj'!$E36)</f>
        <v>0.5513935827480558</v>
      </c>
      <c r="K36" s="68">
        <f t="shared" si="0"/>
        <v>0</v>
      </c>
      <c r="L36" s="66"/>
      <c r="M36" s="67">
        <f>+(OE!I36+OE!J36+OE!K36)/('DELEŽI OE Skupaj'!$C36+'DELEŽI OE Skupaj'!$D36+'DELEŽI OE Skupaj'!$E36)</f>
        <v>0.11766277696299467</v>
      </c>
      <c r="N36" s="68">
        <f t="shared" si="1"/>
        <v>0</v>
      </c>
      <c r="O36" s="66"/>
      <c r="P36" s="67">
        <f>+(OE!L36+OE!M36+OE!N36)/('DELEŽI OE Skupaj'!$C36+'DELEŽI OE Skupaj'!$D36+'DELEŽI OE Skupaj'!$E36)</f>
        <v>0.07697422957450104</v>
      </c>
      <c r="Q36" s="68">
        <f t="shared" si="2"/>
        <v>0</v>
      </c>
      <c r="R36" s="66"/>
      <c r="S36" s="67">
        <f>+(OE!O36+OE!P36+OE!Q36)/('DELEŽI OE Skupaj'!$C36+'DELEŽI OE Skupaj'!$D36+'DELEŽI OE Skupaj'!$E36)</f>
        <v>0</v>
      </c>
      <c r="T36" s="68">
        <f t="shared" si="3"/>
        <v>0</v>
      </c>
      <c r="U36" s="66"/>
      <c r="V36" s="67">
        <f>+(OE!R36+OE!S36+OE!T36)/('DELEŽI OE Skupaj'!$C36+'DELEŽI OE Skupaj'!$D36+'DELEŽI OE Skupaj'!$E36)</f>
        <v>0</v>
      </c>
      <c r="W36" s="68">
        <f t="shared" si="4"/>
        <v>0</v>
      </c>
      <c r="X36" s="55"/>
      <c r="Y36" s="105"/>
      <c r="Z36" s="106"/>
      <c r="AA36" s="106"/>
      <c r="AB36" s="106"/>
      <c r="AC36" s="106"/>
      <c r="AD36" s="107"/>
      <c r="AE36" s="105"/>
      <c r="AF36" s="106"/>
      <c r="AG36" s="106"/>
      <c r="AH36" s="106"/>
      <c r="AI36" s="106"/>
      <c r="AJ36" s="107"/>
      <c r="AK36" s="25"/>
      <c r="AL36" s="25"/>
      <c r="AM36" s="25"/>
      <c r="AN36" s="25"/>
    </row>
    <row r="37" spans="1:36" ht="15">
      <c r="A37" s="34" t="str">
        <f>+OE!A37</f>
        <v>30.</v>
      </c>
      <c r="B37" s="93" t="str">
        <f>+OE!B37</f>
        <v>Jeko-in d.o.o. Jesenice</v>
      </c>
      <c r="C37" s="60">
        <f>+OE!C37+OE!F37+OE!I37+OE!L37+OE!O37+OE!R37+OE!V37+OE!AB37</f>
        <v>636.984</v>
      </c>
      <c r="D37" s="61">
        <f>+OE!D37+OE!G37+OE!J37+OE!M37+OE!P37+OE!S37+OE!X37</f>
        <v>266.91999999999996</v>
      </c>
      <c r="E37" s="62">
        <f>+OE!E37+OE!H37+OE!K37+OE!N37+OE!Q37+OE!T37+OE!Z37</f>
        <v>59.001999999999995</v>
      </c>
      <c r="F37" s="66"/>
      <c r="G37" s="67">
        <f>+(OE!C37+OE!D37+OE!E37)/('DELEŽI OE Skupaj'!$C37+'DELEŽI OE Skupaj'!$D37+'DELEŽI OE Skupaj'!$E37)</f>
        <v>0.30692715592176184</v>
      </c>
      <c r="H37" s="68">
        <f t="shared" si="5"/>
        <v>0.045172844078238183</v>
      </c>
      <c r="I37" s="66"/>
      <c r="J37" s="67">
        <f>+(OE!F37+OE!G37+OE!H37)/('DELEŽI OE Skupaj'!$C37+'DELEŽI OE Skupaj'!$D37+'DELEŽI OE Skupaj'!$E37)</f>
        <v>0.46139498559568637</v>
      </c>
      <c r="K37" s="68">
        <f t="shared" si="0"/>
        <v>0.04620501440431368</v>
      </c>
      <c r="L37" s="66"/>
      <c r="M37" s="67">
        <f>+(OE!I37+OE!J37+OE!K37)/('DELEŽI OE Skupaj'!$C37+'DELEŽI OE Skupaj'!$D37+'DELEŽI OE Skupaj'!$E37)</f>
        <v>0.048145924939713744</v>
      </c>
      <c r="N37" s="68">
        <f t="shared" si="1"/>
        <v>0.04895407506028626</v>
      </c>
      <c r="O37" s="66"/>
      <c r="P37" s="67">
        <f>+(OE!L37+OE!M37+OE!N37)/('DELEŽI OE Skupaj'!$C37+'DELEŽI OE Skupaj'!$D37+'DELEŽI OE Skupaj'!$E37)</f>
        <v>0.051639516214459155</v>
      </c>
      <c r="Q37" s="68">
        <f t="shared" si="2"/>
        <v>0</v>
      </c>
      <c r="R37" s="66"/>
      <c r="S37" s="67">
        <f>+(OE!O37+OE!P37+OE!Q37)/('DELEŽI OE Skupaj'!$C37+'DELEŽI OE Skupaj'!$D37+'DELEŽI OE Skupaj'!$E37)</f>
        <v>0</v>
      </c>
      <c r="T37" s="68">
        <f t="shared" si="3"/>
        <v>0</v>
      </c>
      <c r="U37" s="66"/>
      <c r="V37" s="67">
        <f>+(OE!R37+OE!S37+OE!T37)/('DELEŽI OE Skupaj'!$C37+'DELEŽI OE Skupaj'!$D37+'DELEŽI OE Skupaj'!$E37)</f>
        <v>0</v>
      </c>
      <c r="W37" s="68">
        <f t="shared" si="4"/>
        <v>0</v>
      </c>
      <c r="X37" s="52"/>
      <c r="Y37" s="65"/>
      <c r="Z37" s="103"/>
      <c r="AA37" s="103"/>
      <c r="AB37" s="103"/>
      <c r="AC37" s="103"/>
      <c r="AD37" s="104"/>
      <c r="AE37" s="65"/>
      <c r="AF37" s="103"/>
      <c r="AG37" s="103"/>
      <c r="AH37" s="103"/>
      <c r="AI37" s="103"/>
      <c r="AJ37" s="104"/>
    </row>
    <row r="38" spans="1:36" ht="15">
      <c r="A38" s="34" t="str">
        <f>+OE!A38</f>
        <v>31.</v>
      </c>
      <c r="B38" s="93" t="str">
        <f>+OE!B38</f>
        <v>JP Komunaal Cerknica d.o.o</v>
      </c>
      <c r="C38" s="60">
        <f>+OE!C38+OE!F38+OE!I38+OE!L38+OE!O38+OE!R38+OE!V38+OE!AB38</f>
        <v>548.26</v>
      </c>
      <c r="D38" s="61">
        <f>+OE!D38+OE!G38+OE!J38+OE!M38+OE!P38+OE!S38+OE!X38</f>
        <v>188.17999999999998</v>
      </c>
      <c r="E38" s="62">
        <f>+OE!E38+OE!H38+OE!K38+OE!N38+OE!Q38+OE!T38+OE!Z38</f>
        <v>81.75</v>
      </c>
      <c r="F38" s="66"/>
      <c r="G38" s="67">
        <f>+(OE!C38+OE!D38+OE!E38)/('DELEŽI OE Skupaj'!$C38+'DELEŽI OE Skupaj'!$D38+'DELEŽI OE Skupaj'!$E38)</f>
        <v>0.4821361786382136</v>
      </c>
      <c r="H38" s="68">
        <f t="shared" si="5"/>
        <v>0</v>
      </c>
      <c r="I38" s="66"/>
      <c r="J38" s="67">
        <f>+(OE!F38+OE!G38+OE!H38)/('DELEŽI OE Skupaj'!$C38+'DELEŽI OE Skupaj'!$D38+'DELEŽI OE Skupaj'!$E38)</f>
        <v>0.3361664161136167</v>
      </c>
      <c r="K38" s="68">
        <f t="shared" si="0"/>
        <v>0.17143358388638336</v>
      </c>
      <c r="L38" s="66"/>
      <c r="M38" s="67">
        <f>+(OE!I38+OE!J38+OE!K38)/('DELEŽI OE Skupaj'!$C38+'DELEŽI OE Skupaj'!$D38+'DELEŽI OE Skupaj'!$E38)</f>
        <v>0.1344479888534448</v>
      </c>
      <c r="N38" s="68">
        <f t="shared" si="1"/>
        <v>0</v>
      </c>
      <c r="O38" s="66"/>
      <c r="P38" s="67">
        <f>+(OE!L38+OE!M38+OE!N38)/('DELEŽI OE Skupaj'!$C38+'DELEŽI OE Skupaj'!$D38+'DELEŽI OE Skupaj'!$E38)</f>
        <v>0.04724941639472494</v>
      </c>
      <c r="Q38" s="68">
        <f t="shared" si="2"/>
        <v>0</v>
      </c>
      <c r="R38" s="66"/>
      <c r="S38" s="67">
        <f>+(OE!O38+OE!P38+OE!Q38)/('DELEŽI OE Skupaj'!$C38+'DELEŽI OE Skupaj'!$D38+'DELEŽI OE Skupaj'!$E38)</f>
        <v>0</v>
      </c>
      <c r="T38" s="68">
        <f t="shared" si="3"/>
        <v>0</v>
      </c>
      <c r="U38" s="66"/>
      <c r="V38" s="67">
        <f>+(OE!R38+OE!S38+OE!T38)/('DELEŽI OE Skupaj'!$C38+'DELEŽI OE Skupaj'!$D38+'DELEŽI OE Skupaj'!$E38)</f>
        <v>0</v>
      </c>
      <c r="W38" s="68">
        <f t="shared" si="4"/>
        <v>0</v>
      </c>
      <c r="X38" s="52"/>
      <c r="Y38" s="65"/>
      <c r="Z38" s="103"/>
      <c r="AA38" s="103"/>
      <c r="AB38" s="103"/>
      <c r="AC38" s="103"/>
      <c r="AD38" s="104"/>
      <c r="AE38" s="65"/>
      <c r="AF38" s="103"/>
      <c r="AG38" s="103"/>
      <c r="AH38" s="103"/>
      <c r="AI38" s="103"/>
      <c r="AJ38" s="104"/>
    </row>
    <row r="39" spans="1:36" ht="15">
      <c r="A39" s="34" t="str">
        <f>+OE!A39</f>
        <v>32.</v>
      </c>
      <c r="B39" s="93" t="str">
        <f>+OE!B39</f>
        <v>JKP dravograd</v>
      </c>
      <c r="C39" s="60">
        <f>+OE!C39+OE!F39+OE!I39+OE!L39+OE!O39+OE!R39+OE!V39+OE!AB39</f>
        <v>24.689999999999998</v>
      </c>
      <c r="D39" s="61">
        <f>+OE!D39+OE!G39+OE!J39+OE!M39+OE!P39+OE!S39+OE!X39</f>
        <v>97.8</v>
      </c>
      <c r="E39" s="62">
        <f>+OE!E39+OE!H39+OE!K39+OE!N39+OE!Q39+OE!T39+OE!Z39</f>
        <v>24.35</v>
      </c>
      <c r="F39" s="66"/>
      <c r="G39" s="67">
        <f>+(OE!C39+OE!D39+OE!E39)/('DELEŽI OE Skupaj'!$C39+'DELEŽI OE Skupaj'!$D39+'DELEŽI OE Skupaj'!$E39)</f>
        <v>0.012530645600653771</v>
      </c>
      <c r="H39" s="68">
        <f t="shared" si="5"/>
        <v>0.33956935439934627</v>
      </c>
      <c r="I39" s="66"/>
      <c r="J39" s="67">
        <f>+(OE!F39+OE!G39+OE!H39)/('DELEŽI OE Skupaj'!$C39+'DELEŽI OE Skupaj'!$D39+'DELEŽI OE Skupaj'!$E39)</f>
        <v>0.5055843094524652</v>
      </c>
      <c r="K39" s="68">
        <f t="shared" si="0"/>
        <v>0.0020156905475348097</v>
      </c>
      <c r="L39" s="66"/>
      <c r="M39" s="67">
        <f>+(OE!I39+OE!J39+OE!K39)/('DELEŽI OE Skupaj'!$C39+'DELEŽI OE Skupaj'!$D39+'DELEŽI OE Skupaj'!$E39)</f>
        <v>0.012530645600653771</v>
      </c>
      <c r="N39" s="68">
        <f t="shared" si="1"/>
        <v>0.08456935439934624</v>
      </c>
      <c r="O39" s="66"/>
      <c r="P39" s="67">
        <f>+(OE!L39+OE!M39+OE!N39)/('DELEŽI OE Skupaj'!$C39+'DELEŽI OE Skupaj'!$D39+'DELEŽI OE Skupaj'!$E39)</f>
        <v>0.24461999455189323</v>
      </c>
      <c r="Q39" s="68">
        <f t="shared" si="2"/>
        <v>0</v>
      </c>
      <c r="R39" s="66"/>
      <c r="S39" s="67">
        <f>+(OE!O39+OE!P39+OE!Q39)/('DELEŽI OE Skupaj'!$C39+'DELEŽI OE Skupaj'!$D39+'DELEŽI OE Skupaj'!$E39)</f>
        <v>0</v>
      </c>
      <c r="T39" s="68">
        <f t="shared" si="3"/>
        <v>0</v>
      </c>
      <c r="U39" s="66"/>
      <c r="V39" s="67">
        <f>+(OE!R39+OE!S39+OE!T39)/('DELEŽI OE Skupaj'!$C39+'DELEŽI OE Skupaj'!$D39+'DELEŽI OE Skupaj'!$E39)</f>
        <v>0</v>
      </c>
      <c r="W39" s="68">
        <f t="shared" si="4"/>
        <v>0</v>
      </c>
      <c r="X39" s="52"/>
      <c r="Y39" s="109"/>
      <c r="Z39" s="103"/>
      <c r="AA39" s="103"/>
      <c r="AB39" s="103"/>
      <c r="AC39" s="103"/>
      <c r="AD39" s="104"/>
      <c r="AE39" s="109"/>
      <c r="AF39" s="103"/>
      <c r="AG39" s="103"/>
      <c r="AH39" s="103"/>
      <c r="AI39" s="103"/>
      <c r="AJ39" s="104"/>
    </row>
    <row r="40" spans="1:36" s="1" customFormat="1" ht="15">
      <c r="A40" s="34" t="str">
        <f>+OE!A40</f>
        <v>33.</v>
      </c>
      <c r="B40" s="93" t="str">
        <f>+OE!B40</f>
        <v>KSP d.d.Sežana</v>
      </c>
      <c r="C40" s="60">
        <f>+OE!C40+OE!F40+OE!I40+OE!L40+OE!O40+OE!R40+OE!V40+OE!AB40</f>
        <v>851</v>
      </c>
      <c r="D40" s="61">
        <f>+OE!D40+OE!G40+OE!J40+OE!M40+OE!P40+OE!S40+OE!X40</f>
        <v>532</v>
      </c>
      <c r="E40" s="62">
        <f>+OE!E40+OE!H40+OE!K40+OE!N40+OE!Q40+OE!T40+OE!Z40</f>
        <v>157</v>
      </c>
      <c r="F40" s="66"/>
      <c r="G40" s="67">
        <f>+(OE!C40+OE!D40+OE!E40)/('DELEŽI OE Skupaj'!$C40+'DELEŽI OE Skupaj'!$D40+'DELEŽI OE Skupaj'!$E40)</f>
        <v>0.29675324675324677</v>
      </c>
      <c r="H40" s="68">
        <f t="shared" si="5"/>
        <v>0.055346753246753255</v>
      </c>
      <c r="I40" s="66"/>
      <c r="J40" s="67">
        <f>+(OE!F40+OE!G40+OE!H40)/('DELEŽI OE Skupaj'!$C40+'DELEŽI OE Skupaj'!$D40+'DELEŽI OE Skupaj'!$E40)</f>
        <v>0.44155844155844154</v>
      </c>
      <c r="K40" s="68">
        <f t="shared" si="0"/>
        <v>0.06604155844155851</v>
      </c>
      <c r="L40" s="66"/>
      <c r="M40" s="67">
        <f>+(OE!I40+OE!J40+OE!K40)/('DELEŽI OE Skupaj'!$C40+'DELEŽI OE Skupaj'!$D40+'DELEŽI OE Skupaj'!$E40)</f>
        <v>0.10649350649350649</v>
      </c>
      <c r="N40" s="68">
        <f t="shared" si="1"/>
        <v>0</v>
      </c>
      <c r="O40" s="66"/>
      <c r="P40" s="67">
        <f>+(OE!L40+OE!M40+OE!N40)/('DELEŽI OE Skupaj'!$C40+'DELEŽI OE Skupaj'!$D40+'DELEŽI OE Skupaj'!$E40)</f>
        <v>0.025324675324675326</v>
      </c>
      <c r="Q40" s="68">
        <f t="shared" si="2"/>
        <v>0.017875324675324676</v>
      </c>
      <c r="R40" s="66"/>
      <c r="S40" s="67">
        <f>+(OE!O40+OE!P40+OE!Q40)/('DELEŽI OE Skupaj'!$C40+'DELEŽI OE Skupaj'!$D40+'DELEŽI OE Skupaj'!$E40)</f>
        <v>0</v>
      </c>
      <c r="T40" s="68">
        <f t="shared" si="3"/>
        <v>0</v>
      </c>
      <c r="U40" s="66"/>
      <c r="V40" s="67">
        <f>+(OE!R40+OE!S40+OE!T40)/('DELEŽI OE Skupaj'!$C40+'DELEŽI OE Skupaj'!$D40+'DELEŽI OE Skupaj'!$E40)</f>
        <v>0</v>
      </c>
      <c r="W40" s="68">
        <f t="shared" si="4"/>
        <v>0</v>
      </c>
      <c r="X40" s="52"/>
      <c r="Y40" s="65"/>
      <c r="Z40" s="103"/>
      <c r="AA40" s="103"/>
      <c r="AB40" s="103"/>
      <c r="AC40" s="103"/>
      <c r="AD40" s="104"/>
      <c r="AE40" s="65"/>
      <c r="AF40" s="103"/>
      <c r="AG40" s="103"/>
      <c r="AH40" s="103"/>
      <c r="AI40" s="103"/>
      <c r="AJ40" s="104"/>
    </row>
    <row r="41" spans="1:36" ht="15">
      <c r="A41" s="34" t="str">
        <f>+OE!A41</f>
        <v>34.</v>
      </c>
      <c r="B41" s="93" t="str">
        <f>+OE!B41</f>
        <v>Komunala Tolmin d.o.o.</v>
      </c>
      <c r="C41" s="60">
        <f>+OE!C41+OE!F41+OE!I41+OE!L41+OE!O41+OE!R41+OE!V41+OE!AB41</f>
        <v>380.5</v>
      </c>
      <c r="D41" s="61">
        <f>+OE!D41+OE!G41+OE!J41+OE!M41+OE!P41+OE!S41+OE!X41</f>
        <v>189</v>
      </c>
      <c r="E41" s="62">
        <f>+OE!E41+OE!H41+OE!K41+OE!N41+OE!Q41+OE!T41+OE!Z41</f>
        <v>359.5</v>
      </c>
      <c r="F41" s="66"/>
      <c r="G41" s="67">
        <f>+(OE!C41+OE!D41+OE!E41)/('DELEŽI OE Skupaj'!$C41+'DELEŽI OE Skupaj'!$D41+'DELEŽI OE Skupaj'!$E41)</f>
        <v>0.49354144241119485</v>
      </c>
      <c r="H41" s="68">
        <f t="shared" si="5"/>
        <v>0</v>
      </c>
      <c r="I41" s="66"/>
      <c r="J41" s="67">
        <f>+(OE!F41+OE!G41+OE!H41)/('DELEŽI OE Skupaj'!$C41+'DELEŽI OE Skupaj'!$D41+'DELEŽI OE Skupaj'!$E41)</f>
        <v>0.4155005382131324</v>
      </c>
      <c r="K41" s="68">
        <f t="shared" si="0"/>
        <v>0.09209946178686768</v>
      </c>
      <c r="L41" s="66"/>
      <c r="M41" s="67">
        <f>+(OE!I41+OE!J41+OE!K41)/('DELEŽI OE Skupaj'!$C41+'DELEŽI OE Skupaj'!$D41+'DELEŽI OE Skupaj'!$E41)</f>
        <v>0.05059203444564048</v>
      </c>
      <c r="N41" s="68">
        <f t="shared" si="1"/>
        <v>0.04650796555435953</v>
      </c>
      <c r="O41" s="66"/>
      <c r="P41" s="67">
        <f>+(OE!L41+OE!M41+OE!N41)/('DELEŽI OE Skupaj'!$C41+'DELEŽI OE Skupaj'!$D41+'DELEŽI OE Skupaj'!$E41)</f>
        <v>0.022604951560818085</v>
      </c>
      <c r="Q41" s="68">
        <f t="shared" si="2"/>
        <v>0.020595048439181918</v>
      </c>
      <c r="R41" s="66"/>
      <c r="S41" s="67">
        <f>+(OE!O41+OE!P41+OE!Q41)/('DELEŽI OE Skupaj'!$C41+'DELEŽI OE Skupaj'!$D41+'DELEŽI OE Skupaj'!$E41)</f>
        <v>0.01776103336921421</v>
      </c>
      <c r="T41" s="68">
        <f t="shared" si="3"/>
        <v>0</v>
      </c>
      <c r="U41" s="66"/>
      <c r="V41" s="67">
        <f>+(OE!R41+OE!S41+OE!T41)/('DELEŽI OE Skupaj'!$C41+'DELEŽI OE Skupaj'!$D41+'DELEŽI OE Skupaj'!$E41)</f>
        <v>0</v>
      </c>
      <c r="W41" s="68">
        <f t="shared" si="4"/>
        <v>0</v>
      </c>
      <c r="X41" s="52"/>
      <c r="Y41" s="65"/>
      <c r="Z41" s="103"/>
      <c r="AA41" s="103"/>
      <c r="AB41" s="103"/>
      <c r="AC41" s="103"/>
      <c r="AD41" s="104"/>
      <c r="AE41" s="65"/>
      <c r="AF41" s="103"/>
      <c r="AG41" s="103"/>
      <c r="AH41" s="103"/>
      <c r="AI41" s="103"/>
      <c r="AJ41" s="104"/>
    </row>
    <row r="42" spans="1:36" s="1" customFormat="1" ht="15">
      <c r="A42" s="34" t="str">
        <f>+OE!A42</f>
        <v>35.</v>
      </c>
      <c r="B42" s="93" t="str">
        <f>+OE!B42</f>
        <v>Snaga d.o.o. , Ljubljana</v>
      </c>
      <c r="C42" s="60">
        <f>+OE!C42+OE!F42+OE!I42+OE!L42+OE!O42+OE!R42+OE!V42+OE!AB42</f>
        <v>13793.279999999999</v>
      </c>
      <c r="D42" s="61">
        <f>+OE!D42+OE!G42+OE!J42+OE!M42+OE!P42+OE!S42+OE!X42</f>
        <v>5615.300000000001</v>
      </c>
      <c r="E42" s="62">
        <f>+OE!E42+OE!H42+OE!K42+OE!N42+OE!Q42+OE!T42+OE!Z42</f>
        <v>2884.6700000000005</v>
      </c>
      <c r="F42" s="66"/>
      <c r="G42" s="67">
        <f>+(OE!C42+OE!D42+OE!E42)/('DELEŽI OE Skupaj'!$C42+'DELEŽI OE Skupaj'!$D42+'DELEŽI OE Skupaj'!$E42)</f>
        <v>0.266336671413993</v>
      </c>
      <c r="H42" s="68">
        <f>IF(+F$7-G42&gt;=0,F$7-G42,0)</f>
        <v>0.08576332858600705</v>
      </c>
      <c r="I42" s="66"/>
      <c r="J42" s="67">
        <f>+(OE!F42+OE!G42+OE!H42)/('DELEŽI OE Skupaj'!$C42+'DELEŽI OE Skupaj'!$D42+'DELEŽI OE Skupaj'!$E42)</f>
        <v>0.4889161517499691</v>
      </c>
      <c r="K42" s="68">
        <f>IF(+I$7-J42&gt;=0,I$7-J42,0)</f>
        <v>0.018683848250030943</v>
      </c>
      <c r="L42" s="66"/>
      <c r="M42" s="67">
        <f>+(OE!I42+OE!J42+OE!K42)/('DELEŽI OE Skupaj'!$C42+'DELEŽI OE Skupaj'!$D42+'DELEŽI OE Skupaj'!$E42)</f>
        <v>0.12263039260762784</v>
      </c>
      <c r="N42" s="68">
        <f>IF(+L$7-M42&gt;=0,L$7-M42,0)</f>
        <v>0</v>
      </c>
      <c r="O42" s="66"/>
      <c r="P42" s="67">
        <f>+(OE!L42+OE!M42+OE!N42)/('DELEŽI OE Skupaj'!$C42+'DELEŽI OE Skupaj'!$D42+'DELEŽI OE Skupaj'!$E42)</f>
        <v>0.03940654682471151</v>
      </c>
      <c r="Q42" s="68">
        <f>IF(+O$7-P42&gt;=0,O$7-P42,0)</f>
        <v>0.0037934531752884942</v>
      </c>
      <c r="R42" s="66"/>
      <c r="S42" s="67">
        <f>+(OE!O42+OE!P42+OE!Q42)/('DELEŽI OE Skupaj'!$C42+'DELEŽI OE Skupaj'!$D42+'DELEŽI OE Skupaj'!$E42)</f>
        <v>0</v>
      </c>
      <c r="T42" s="68">
        <f>IF(+R$7-S42&gt;=0,R$7-S42,0)</f>
        <v>0</v>
      </c>
      <c r="U42" s="66"/>
      <c r="V42" s="67">
        <f>+(OE!R42+OE!S42+OE!T42)/('DELEŽI OE Skupaj'!$C42+'DELEŽI OE Skupaj'!$D42+'DELEŽI OE Skupaj'!$E42)</f>
        <v>0</v>
      </c>
      <c r="W42" s="68">
        <f>IF(+U$7-V42&gt;=0,U$7-V42,0)</f>
        <v>0</v>
      </c>
      <c r="X42" s="52"/>
      <c r="Y42" s="65"/>
      <c r="Z42" s="103"/>
      <c r="AA42" s="103"/>
      <c r="AB42" s="103"/>
      <c r="AC42" s="103"/>
      <c r="AD42" s="104"/>
      <c r="AE42" s="65"/>
      <c r="AF42" s="103"/>
      <c r="AG42" s="103"/>
      <c r="AH42" s="103"/>
      <c r="AI42" s="103"/>
      <c r="AJ42" s="104"/>
    </row>
    <row r="43" spans="1:36" ht="15">
      <c r="A43" s="34" t="str">
        <f>+OE!A43</f>
        <v>36.</v>
      </c>
      <c r="B43" s="93" t="str">
        <f>+OE!B43</f>
        <v>JP Komunala Radeče d.o.o.</v>
      </c>
      <c r="C43" s="60">
        <f>+OE!C43+OE!F43+OE!I43+OE!L43+OE!O43+OE!R43+OE!V43+OE!AB43</f>
        <v>176.03</v>
      </c>
      <c r="D43" s="61">
        <f>+OE!D43+OE!G43+OE!J43+OE!M43+OE!P43+OE!S43+OE!X43</f>
        <v>58.014</v>
      </c>
      <c r="E43" s="62">
        <f>+OE!E43+OE!H43+OE!K43+OE!N43+OE!Q43+OE!T43+OE!Z43</f>
        <v>73.592</v>
      </c>
      <c r="F43" s="66"/>
      <c r="G43" s="67">
        <f>+(OE!C43+OE!D43+OE!E43)/('DELEŽI OE Skupaj'!$C43+'DELEŽI OE Skupaj'!$D43+'DELEŽI OE Skupaj'!$E43)</f>
        <v>0.24528988804951302</v>
      </c>
      <c r="H43" s="68">
        <f t="shared" si="5"/>
        <v>0.10681011195048701</v>
      </c>
      <c r="I43" s="66"/>
      <c r="J43" s="67">
        <f>+(OE!F43+OE!G43+OE!H43)/('DELEŽI OE Skupaj'!$C43+'DELEŽI OE Skupaj'!$D43+'DELEŽI OE Skupaj'!$E43)</f>
        <v>0.21431822023430286</v>
      </c>
      <c r="K43" s="68">
        <f t="shared" si="0"/>
        <v>0.2932817797656972</v>
      </c>
      <c r="L43" s="66"/>
      <c r="M43" s="67">
        <f>+(OE!I43+OE!J43+OE!K43)/('DELEŽI OE Skupaj'!$C43+'DELEŽI OE Skupaj'!$D43+'DELEŽI OE Skupaj'!$E43)</f>
        <v>0.1834635738340116</v>
      </c>
      <c r="N43" s="68">
        <f t="shared" si="1"/>
        <v>0</v>
      </c>
      <c r="O43" s="66"/>
      <c r="P43" s="67">
        <f>+(OE!L43+OE!M43+OE!N43)/('DELEŽI OE Skupaj'!$C43+'DELEŽI OE Skupaj'!$D43+'DELEŽI OE Skupaj'!$E43)</f>
        <v>0.031868831996255315</v>
      </c>
      <c r="Q43" s="68">
        <f t="shared" si="2"/>
        <v>0.011331168003744688</v>
      </c>
      <c r="R43" s="66"/>
      <c r="S43" s="67">
        <f>+(OE!O43+OE!P43+OE!Q43)/('DELEŽI OE Skupaj'!$C43+'DELEŽI OE Skupaj'!$D43+'DELEŽI OE Skupaj'!$E43)</f>
        <v>0</v>
      </c>
      <c r="T43" s="68">
        <f aca="true" t="shared" si="6" ref="T43:T52">IF(+R$7-S43&gt;=0,R$7-S43,0)</f>
        <v>0</v>
      </c>
      <c r="U43" s="66"/>
      <c r="V43" s="67">
        <f>+(OE!R43+OE!S43+OE!T43)/('DELEŽI OE Skupaj'!$C43+'DELEŽI OE Skupaj'!$D43+'DELEŽI OE Skupaj'!$E43)</f>
        <v>0</v>
      </c>
      <c r="W43" s="68">
        <f aca="true" t="shared" si="7" ref="W43:W52">IF(+U$7-V43&gt;=0,U$7-V43,0)</f>
        <v>0</v>
      </c>
      <c r="X43" s="52"/>
      <c r="Y43" s="65"/>
      <c r="Z43" s="103"/>
      <c r="AA43" s="103"/>
      <c r="AB43" s="103"/>
      <c r="AC43" s="103"/>
      <c r="AD43" s="104"/>
      <c r="AE43" s="65"/>
      <c r="AF43" s="103"/>
      <c r="AG43" s="103"/>
      <c r="AH43" s="103"/>
      <c r="AI43" s="103"/>
      <c r="AJ43" s="104"/>
    </row>
    <row r="44" spans="1:36" ht="15">
      <c r="A44" s="34" t="str">
        <f>+OE!A44</f>
        <v>37.</v>
      </c>
      <c r="B44" s="93" t="str">
        <f>+OE!B44</f>
        <v>Komunala Radovljica, d.o.o.</v>
      </c>
      <c r="C44" s="60">
        <f>+OE!C44+OE!F44+OE!I44+OE!L44+OE!O44+OE!R44+OE!V44+OE!AB44</f>
        <v>805.6599999999999</v>
      </c>
      <c r="D44" s="61">
        <f>+OE!D44+OE!G44+OE!J44+OE!M44+OE!P44+OE!S44+OE!X44</f>
        <v>332.98</v>
      </c>
      <c r="E44" s="62">
        <f>+OE!E44+OE!H44+OE!K44+OE!N44+OE!Q44+OE!T44+OE!Z44</f>
        <v>53.301</v>
      </c>
      <c r="F44" s="66"/>
      <c r="G44" s="67">
        <f>+(OE!C44+OE!D44+OE!E44)/('DELEŽI OE Skupaj'!$C44+'DELEŽI OE Skupaj'!$D44+'DELEŽI OE Skupaj'!$E44)</f>
        <v>0.2726091308210726</v>
      </c>
      <c r="H44" s="68">
        <f t="shared" si="5"/>
        <v>0.07949086917892745</v>
      </c>
      <c r="I44" s="66"/>
      <c r="J44" s="67">
        <f>+(OE!F44+OE!G44+OE!H44)/('DELEŽI OE Skupaj'!$C44+'DELEŽI OE Skupaj'!$D44+'DELEŽI OE Skupaj'!$E44)</f>
        <v>0.4824760621540833</v>
      </c>
      <c r="K44" s="68">
        <f t="shared" si="0"/>
        <v>0.025123937845916766</v>
      </c>
      <c r="L44" s="66"/>
      <c r="M44" s="67">
        <f>+(OE!I44+OE!J44+OE!K44)/('DELEŽI OE Skupaj'!$C44+'DELEŽI OE Skupaj'!$D44+'DELEŽI OE Skupaj'!$E44)</f>
        <v>0.11549229366218632</v>
      </c>
      <c r="N44" s="68">
        <f t="shared" si="1"/>
        <v>0</v>
      </c>
      <c r="O44" s="66"/>
      <c r="P44" s="67">
        <f>+(OE!L44+OE!M44+OE!N44)/('DELEŽI OE Skupaj'!$C44+'DELEŽI OE Skupaj'!$D44+'DELEŽI OE Skupaj'!$E44)</f>
        <v>0.058529742663437204</v>
      </c>
      <c r="Q44" s="68">
        <f t="shared" si="2"/>
        <v>0</v>
      </c>
      <c r="R44" s="66"/>
      <c r="S44" s="67">
        <f>+(OE!O44+OE!P44+OE!Q44)/('DELEŽI OE Skupaj'!$C44+'DELEŽI OE Skupaj'!$D44+'DELEŽI OE Skupaj'!$E44)</f>
        <v>0</v>
      </c>
      <c r="T44" s="68">
        <f t="shared" si="6"/>
        <v>0</v>
      </c>
      <c r="U44" s="66"/>
      <c r="V44" s="67">
        <f>+(OE!R44+OE!S44+OE!T44)/('DELEŽI OE Skupaj'!$C44+'DELEŽI OE Skupaj'!$D44+'DELEŽI OE Skupaj'!$E44)</f>
        <v>0</v>
      </c>
      <c r="W44" s="68">
        <f t="shared" si="7"/>
        <v>0</v>
      </c>
      <c r="X44" s="52"/>
      <c r="Y44" s="65"/>
      <c r="Z44" s="103"/>
      <c r="AA44" s="103"/>
      <c r="AB44" s="103"/>
      <c r="AC44" s="103"/>
      <c r="AD44" s="104"/>
      <c r="AE44" s="65"/>
      <c r="AF44" s="103"/>
      <c r="AG44" s="103"/>
      <c r="AH44" s="103"/>
      <c r="AI44" s="103"/>
      <c r="AJ44" s="104"/>
    </row>
    <row r="45" spans="1:36" ht="15">
      <c r="A45" s="34" t="str">
        <f>+OE!A45</f>
        <v>38.</v>
      </c>
      <c r="B45" s="93" t="str">
        <f>+OE!B45</f>
        <v>JKP Prodnik d.o.o.</v>
      </c>
      <c r="C45" s="60">
        <f>+OE!C45+OE!F45+OE!I45+OE!L45+OE!O45+OE!R45+OE!V45+OE!AB45</f>
        <v>2136.0460000000003</v>
      </c>
      <c r="D45" s="61">
        <f>+OE!D45+OE!G45+OE!J45+OE!M45+OE!P45+OE!S45+OE!X45</f>
        <v>659.5269999999999</v>
      </c>
      <c r="E45" s="62">
        <f>+OE!E45+OE!H45+OE!K45+OE!N45+OE!Q45+OE!T45+OE!Z45</f>
        <v>469.22499999999997</v>
      </c>
      <c r="F45" s="66"/>
      <c r="G45" s="67">
        <f>+(OE!C45+OE!D45+OE!E45)/('DELEŽI OE Skupaj'!$C45+'DELEŽI OE Skupaj'!$D45+'DELEŽI OE Skupaj'!$E45)</f>
        <v>0.2746062696681387</v>
      </c>
      <c r="H45" s="68">
        <f t="shared" si="5"/>
        <v>0.0774937303318613</v>
      </c>
      <c r="I45" s="66"/>
      <c r="J45" s="67">
        <f>+(OE!F45+OE!G45+OE!H45)/('DELEŽI OE Skupaj'!$C45+'DELEŽI OE Skupaj'!$D45+'DELEŽI OE Skupaj'!$E45)</f>
        <v>0.4933358817298957</v>
      </c>
      <c r="K45" s="68">
        <f t="shared" si="0"/>
        <v>0.014264118270104376</v>
      </c>
      <c r="L45" s="66"/>
      <c r="M45" s="67">
        <f>+(OE!I45+OE!J45+OE!K45)/('DELEŽI OE Skupaj'!$C45+'DELEŽI OE Skupaj'!$D45+'DELEŽI OE Skupaj'!$E45)</f>
        <v>0.13772245633573652</v>
      </c>
      <c r="N45" s="68">
        <f t="shared" si="1"/>
        <v>0</v>
      </c>
      <c r="O45" s="66"/>
      <c r="P45" s="67">
        <f>+(OE!L45+OE!M45+OE!N45)/('DELEŽI OE Skupaj'!$C45+'DELEŽI OE Skupaj'!$D45+'DELEŽI OE Skupaj'!$E45)</f>
        <v>0.042152071889286866</v>
      </c>
      <c r="Q45" s="68">
        <f t="shared" si="2"/>
        <v>0.0010479281107131366</v>
      </c>
      <c r="R45" s="66"/>
      <c r="S45" s="67">
        <f>+(OE!O45+OE!P45+OE!Q45)/('DELEŽI OE Skupaj'!$C45+'DELEŽI OE Skupaj'!$D45+'DELEŽI OE Skupaj'!$E45)</f>
        <v>0</v>
      </c>
      <c r="T45" s="68">
        <f t="shared" si="6"/>
        <v>0</v>
      </c>
      <c r="U45" s="66"/>
      <c r="V45" s="67">
        <f>+(OE!R45+OE!S45+OE!T45)/('DELEŽI OE Skupaj'!$C45+'DELEŽI OE Skupaj'!$D45+'DELEŽI OE Skupaj'!$E45)</f>
        <v>0</v>
      </c>
      <c r="W45" s="68">
        <f t="shared" si="7"/>
        <v>0</v>
      </c>
      <c r="X45" s="52"/>
      <c r="Y45" s="65"/>
      <c r="Z45" s="103"/>
      <c r="AA45" s="103"/>
      <c r="AB45" s="103"/>
      <c r="AC45" s="103"/>
      <c r="AD45" s="104"/>
      <c r="AE45" s="65"/>
      <c r="AF45" s="103"/>
      <c r="AG45" s="103"/>
      <c r="AH45" s="103"/>
      <c r="AI45" s="103"/>
      <c r="AJ45" s="104"/>
    </row>
    <row r="46" spans="1:36" s="1" customFormat="1" ht="15">
      <c r="A46" s="34" t="str">
        <f>+OE!A46</f>
        <v>39.</v>
      </c>
      <c r="B46" s="93" t="str">
        <f>+OE!B46</f>
        <v>Komunala Brežice d.o.o.</v>
      </c>
      <c r="C46" s="60">
        <f>+OE!C46+OE!F46+OE!I46+OE!L46+OE!O46+OE!R46+OE!V46+OE!AB46</f>
        <v>672.91</v>
      </c>
      <c r="D46" s="61">
        <f>+OE!D46+OE!G46+OE!J46+OE!M46+OE!P46+OE!S46+OE!X46</f>
        <v>255.37</v>
      </c>
      <c r="E46" s="62">
        <f>+OE!E46+OE!H46+OE!K46+OE!N46+OE!Q46+OE!T46+OE!Z46</f>
        <v>200.123</v>
      </c>
      <c r="F46" s="66"/>
      <c r="G46" s="67">
        <f>+(OE!C46+OE!D46+OE!E46)/('DELEŽI OE Skupaj'!$C46+'DELEŽI OE Skupaj'!$D46+'DELEŽI OE Skupaj'!$E46)</f>
        <v>0.2698512854006946</v>
      </c>
      <c r="H46" s="68">
        <f t="shared" si="5"/>
        <v>0.08224871459930544</v>
      </c>
      <c r="I46" s="66"/>
      <c r="J46" s="67">
        <f>+(OE!F46+OE!G46+OE!H46)/('DELEŽI OE Skupaj'!$C46+'DELEŽI OE Skupaj'!$D46+'DELEŽI OE Skupaj'!$E46)</f>
        <v>0.3981946166396226</v>
      </c>
      <c r="K46" s="68">
        <f t="shared" si="0"/>
        <v>0.10940538336037747</v>
      </c>
      <c r="L46" s="66"/>
      <c r="M46" s="67">
        <f>+(OE!I46+OE!J46+OE!K46)/('DELEŽI OE Skupaj'!$C46+'DELEŽI OE Skupaj'!$D46+'DELEŽI OE Skupaj'!$E46)</f>
        <v>0.09732161293438603</v>
      </c>
      <c r="N46" s="68">
        <f t="shared" si="1"/>
        <v>0</v>
      </c>
      <c r="O46" s="66"/>
      <c r="P46" s="67">
        <f>+(OE!L46+OE!M46+OE!N46)/('DELEŽI OE Skupaj'!$C46+'DELEŽI OE Skupaj'!$D46+'DELEŽI OE Skupaj'!$E46)</f>
        <v>0.06648333972880256</v>
      </c>
      <c r="Q46" s="68">
        <f t="shared" si="2"/>
        <v>0</v>
      </c>
      <c r="R46" s="66"/>
      <c r="S46" s="67">
        <f>+(OE!O46+OE!P46+OE!Q46)/('DELEŽI OE Skupaj'!$C46+'DELEŽI OE Skupaj'!$D46+'DELEŽI OE Skupaj'!$E46)</f>
        <v>0.11143182001465787</v>
      </c>
      <c r="T46" s="68">
        <f t="shared" si="6"/>
        <v>0</v>
      </c>
      <c r="U46" s="66"/>
      <c r="V46" s="67">
        <f>+(OE!R46+OE!S46+OE!T46)/('DELEŽI OE Skupaj'!$C46+'DELEŽI OE Skupaj'!$D46+'DELEŽI OE Skupaj'!$E46)</f>
        <v>0</v>
      </c>
      <c r="W46" s="68">
        <f t="shared" si="7"/>
        <v>0</v>
      </c>
      <c r="X46" s="52"/>
      <c r="Y46" s="65"/>
      <c r="Z46" s="103"/>
      <c r="AA46" s="103"/>
      <c r="AB46" s="103"/>
      <c r="AC46" s="103"/>
      <c r="AD46" s="104"/>
      <c r="AE46" s="65"/>
      <c r="AF46" s="103"/>
      <c r="AG46" s="103"/>
      <c r="AH46" s="103"/>
      <c r="AI46" s="103"/>
      <c r="AJ46" s="104"/>
    </row>
    <row r="47" spans="1:36" s="1" customFormat="1" ht="15">
      <c r="A47" s="34" t="str">
        <f>+OE!A47</f>
        <v>40.</v>
      </c>
      <c r="B47" s="93" t="str">
        <f>+OE!B47</f>
        <v>Loška komunala, d.d. Škofja Loka</v>
      </c>
      <c r="C47" s="60">
        <f>+OE!C47+OE!F47+OE!I47+OE!L47+OE!O47+OE!R47+OE!V47+OE!AB47</f>
        <v>859.296</v>
      </c>
      <c r="D47" s="61">
        <f>+OE!D47+OE!G47+OE!J47+OE!M47+OE!P47+OE!S47+OE!X47</f>
        <v>433.40900000000005</v>
      </c>
      <c r="E47" s="62">
        <f>+OE!E47+OE!H47+OE!K47+OE!N47+OE!Q47+OE!T47+OE!Z47</f>
        <v>578.01</v>
      </c>
      <c r="F47" s="66"/>
      <c r="G47" s="67">
        <f>+(OE!C47+OE!D47+OE!E47)/('DELEŽI OE Skupaj'!$C47+'DELEŽI OE Skupaj'!$D47+'DELEŽI OE Skupaj'!$E47)</f>
        <v>0.28139668522463335</v>
      </c>
      <c r="H47" s="68">
        <f t="shared" si="5"/>
        <v>0.07070331477536668</v>
      </c>
      <c r="I47" s="66"/>
      <c r="J47" s="67">
        <f>+(OE!F47+OE!G47+OE!H47)/('DELEŽI OE Skupaj'!$C47+'DELEŽI OE Skupaj'!$D47+'DELEŽI OE Skupaj'!$E47)</f>
        <v>0.454539039885819</v>
      </c>
      <c r="K47" s="68">
        <f t="shared" si="0"/>
        <v>0.053060960114181044</v>
      </c>
      <c r="L47" s="66"/>
      <c r="M47" s="67">
        <f>+(OE!I47+OE!J47+OE!K47)/('DELEŽI OE Skupaj'!$C47+'DELEŽI OE Skupaj'!$D47+'DELEŽI OE Skupaj'!$E47)</f>
        <v>0.08842073752549158</v>
      </c>
      <c r="N47" s="68">
        <f t="shared" si="1"/>
        <v>0.008679262474508426</v>
      </c>
      <c r="O47" s="66"/>
      <c r="P47" s="67">
        <f>+(OE!L47+OE!M47+OE!N47)/('DELEŽI OE Skupaj'!$C47+'DELEŽI OE Skupaj'!$D47+'DELEŽI OE Skupaj'!$E47)</f>
        <v>0.028640920717479677</v>
      </c>
      <c r="Q47" s="68">
        <f t="shared" si="2"/>
        <v>0.014559079282520326</v>
      </c>
      <c r="R47" s="66"/>
      <c r="S47" s="67">
        <f>+(OE!O47+OE!P47+OE!Q47)/('DELEŽI OE Skupaj'!$C47+'DELEŽI OE Skupaj'!$D47+'DELEŽI OE Skupaj'!$E47)</f>
        <v>0</v>
      </c>
      <c r="T47" s="68">
        <f t="shared" si="6"/>
        <v>0</v>
      </c>
      <c r="U47" s="66"/>
      <c r="V47" s="67">
        <f>+(OE!R47+OE!S47+OE!T47)/('DELEŽI OE Skupaj'!$C47+'DELEŽI OE Skupaj'!$D47+'DELEŽI OE Skupaj'!$E47)</f>
        <v>0</v>
      </c>
      <c r="W47" s="68">
        <f t="shared" si="7"/>
        <v>0</v>
      </c>
      <c r="X47" s="52"/>
      <c r="Y47" s="105"/>
      <c r="Z47" s="106"/>
      <c r="AA47" s="106"/>
      <c r="AB47" s="106"/>
      <c r="AC47" s="106"/>
      <c r="AD47" s="107"/>
      <c r="AE47" s="105"/>
      <c r="AF47" s="106"/>
      <c r="AG47" s="106"/>
      <c r="AH47" s="106"/>
      <c r="AI47" s="106"/>
      <c r="AJ47" s="107"/>
    </row>
    <row r="48" spans="1:36" s="1" customFormat="1" ht="15">
      <c r="A48" s="34" t="str">
        <f>+OE!A48</f>
        <v>41.</v>
      </c>
      <c r="B48" s="93" t="str">
        <f>+OE!B48</f>
        <v>Saubermacher Slovenije d.o.o.</v>
      </c>
      <c r="C48" s="60">
        <f>+OE!C48+OE!F48+OE!I48+OE!L48+OE!O48+OE!R48+OE!V48+OE!AB48</f>
        <v>150</v>
      </c>
      <c r="D48" s="61">
        <f>+OE!D48+OE!G48+OE!J48+OE!M48+OE!P48+OE!S48+OE!X48</f>
        <v>10</v>
      </c>
      <c r="E48" s="62">
        <f>+OE!E48+OE!H48+OE!K48+OE!N48+OE!Q48+OE!T48+OE!Z48</f>
        <v>6</v>
      </c>
      <c r="F48" s="66"/>
      <c r="G48" s="67">
        <f>+(OE!C48+OE!D48+OE!E48)/('DELEŽI OE Skupaj'!$C48+'DELEŽI OE Skupaj'!$D48+'DELEŽI OE Skupaj'!$E48)</f>
        <v>0.3614457831325301</v>
      </c>
      <c r="H48" s="68">
        <f t="shared" si="5"/>
        <v>0</v>
      </c>
      <c r="I48" s="66"/>
      <c r="J48" s="67">
        <f>+(OE!F48+OE!G48+OE!H48)/('DELEŽI OE Skupaj'!$C48+'DELEŽI OE Skupaj'!$D48+'DELEŽI OE Skupaj'!$E48)</f>
        <v>0.6385542168674698</v>
      </c>
      <c r="K48" s="68">
        <f t="shared" si="0"/>
        <v>0</v>
      </c>
      <c r="L48" s="66"/>
      <c r="M48" s="67">
        <f>+(OE!I48+OE!J48+OE!K48)/('DELEŽI OE Skupaj'!$C48+'DELEŽI OE Skupaj'!$D48+'DELEŽI OE Skupaj'!$E48)</f>
        <v>0</v>
      </c>
      <c r="N48" s="68">
        <f t="shared" si="1"/>
        <v>0.0971</v>
      </c>
      <c r="O48" s="66"/>
      <c r="P48" s="67">
        <f>+(OE!L48+OE!M48+OE!N48)/('DELEŽI OE Skupaj'!$C48+'DELEŽI OE Skupaj'!$D48+'DELEŽI OE Skupaj'!$E48)</f>
        <v>0</v>
      </c>
      <c r="Q48" s="68">
        <f t="shared" si="2"/>
        <v>0.0432</v>
      </c>
      <c r="R48" s="66"/>
      <c r="S48" s="67">
        <f>+(OE!O48+OE!P48+OE!Q48)/('DELEŽI OE Skupaj'!$C48+'DELEŽI OE Skupaj'!$D48+'DELEŽI OE Skupaj'!$E48)</f>
        <v>0</v>
      </c>
      <c r="T48" s="68">
        <f t="shared" si="6"/>
        <v>0</v>
      </c>
      <c r="U48" s="66"/>
      <c r="V48" s="67">
        <f>+(OE!R48+OE!S48+OE!T48)/('DELEŽI OE Skupaj'!$C48+'DELEŽI OE Skupaj'!$D48+'DELEŽI OE Skupaj'!$E48)</f>
        <v>0</v>
      </c>
      <c r="W48" s="68">
        <f t="shared" si="7"/>
        <v>0</v>
      </c>
      <c r="X48" s="52"/>
      <c r="Y48" s="65"/>
      <c r="Z48" s="103"/>
      <c r="AA48" s="103"/>
      <c r="AB48" s="103"/>
      <c r="AC48" s="103"/>
      <c r="AD48" s="104"/>
      <c r="AE48" s="65"/>
      <c r="AF48" s="103"/>
      <c r="AG48" s="103"/>
      <c r="AH48" s="103"/>
      <c r="AI48" s="103"/>
      <c r="AJ48" s="104"/>
    </row>
    <row r="49" spans="1:36" ht="15">
      <c r="A49" s="34" t="str">
        <f>+OE!A49</f>
        <v>42.</v>
      </c>
      <c r="B49" s="93" t="str">
        <f>+OE!B49</f>
        <v>Komunala Nova Gorica</v>
      </c>
      <c r="C49" s="60">
        <f>+OE!C49+OE!F49+OE!I49+OE!L49+OE!O49+OE!R49+OE!V49+OE!AB49</f>
        <v>1557.5800000000002</v>
      </c>
      <c r="D49" s="61">
        <f>+OE!D49+OE!G49+OE!J49+OE!M49+OE!P49+OE!S49+OE!X49</f>
        <v>980.24</v>
      </c>
      <c r="E49" s="62">
        <f>+OE!E49+OE!H49+OE!K49+OE!N49+OE!Q49+OE!T49+OE!Z49</f>
        <v>381.692</v>
      </c>
      <c r="F49" s="66"/>
      <c r="G49" s="67">
        <f>+(OE!C49+OE!D49+OE!E49)/('DELEŽI OE Skupaj'!$C49+'DELEŽI OE Skupaj'!$D49+'DELEŽI OE Skupaj'!$E49)</f>
        <v>0.33937486812864615</v>
      </c>
      <c r="H49" s="68">
        <f t="shared" si="5"/>
        <v>0.012725131871353879</v>
      </c>
      <c r="I49" s="66"/>
      <c r="J49" s="67">
        <f>+(OE!F49+OE!G49+OE!H49)/('DELEŽI OE Skupaj'!$C49+'DELEŽI OE Skupaj'!$D49+'DELEŽI OE Skupaj'!$E49)</f>
        <v>0.3675888299140404</v>
      </c>
      <c r="K49" s="68">
        <f t="shared" si="0"/>
        <v>0.14001117008595965</v>
      </c>
      <c r="L49" s="66"/>
      <c r="M49" s="67">
        <f>+(OE!I49+OE!J49+OE!K49)/('DELEŽI OE Skupaj'!$C49+'DELEŽI OE Skupaj'!$D49+'DELEŽI OE Skupaj'!$E49)</f>
        <v>0.03200295117814209</v>
      </c>
      <c r="N49" s="68">
        <f t="shared" si="1"/>
        <v>0.0650970488218579</v>
      </c>
      <c r="O49" s="66"/>
      <c r="P49" s="67">
        <f>+(OE!L49+OE!M49+OE!N49)/('DELEŽI OE Skupaj'!$C49+'DELEŽI OE Skupaj'!$D49+'DELEŽI OE Skupaj'!$E49)</f>
        <v>0.06750785747755104</v>
      </c>
      <c r="Q49" s="68">
        <f t="shared" si="2"/>
        <v>0</v>
      </c>
      <c r="R49" s="66"/>
      <c r="S49" s="67">
        <f>+(OE!O49+OE!P49+OE!Q49)/('DELEŽI OE Skupaj'!$C49+'DELEŽI OE Skupaj'!$D49+'DELEŽI OE Skupaj'!$E49)</f>
        <v>0</v>
      </c>
      <c r="T49" s="68">
        <f t="shared" si="6"/>
        <v>0</v>
      </c>
      <c r="U49" s="66"/>
      <c r="V49" s="67">
        <f>+(OE!R49+OE!S49+OE!T49)/('DELEŽI OE Skupaj'!$C49+'DELEŽI OE Skupaj'!$D49+'DELEŽI OE Skupaj'!$E49)</f>
        <v>0</v>
      </c>
      <c r="W49" s="68">
        <f t="shared" si="7"/>
        <v>0</v>
      </c>
      <c r="X49" s="56"/>
      <c r="Y49" s="65"/>
      <c r="Z49" s="103"/>
      <c r="AA49" s="103"/>
      <c r="AB49" s="103"/>
      <c r="AC49" s="103"/>
      <c r="AD49" s="104"/>
      <c r="AE49" s="65"/>
      <c r="AF49" s="103"/>
      <c r="AG49" s="103"/>
      <c r="AH49" s="103"/>
      <c r="AI49" s="103"/>
      <c r="AJ49" s="104"/>
    </row>
    <row r="50" spans="1:36" s="1" customFormat="1" ht="15">
      <c r="A50" s="34" t="str">
        <f>+OE!A50</f>
        <v>43.</v>
      </c>
      <c r="B50" s="93" t="str">
        <f>+OE!B50</f>
        <v>KOMUNALA d.o.o., IDRIJA</v>
      </c>
      <c r="C50" s="60">
        <f>+OE!C50+OE!F50+OE!I50+OE!L50+OE!O50+OE!R50+OE!V50+OE!AB50</f>
        <v>578.79</v>
      </c>
      <c r="D50" s="61">
        <f>+OE!D50+OE!G50+OE!J50+OE!M50+OE!P50+OE!S50+OE!X50</f>
        <v>248.37000000000003</v>
      </c>
      <c r="E50" s="62">
        <f>+OE!E50+OE!H50+OE!K50+OE!N50+OE!Q50+OE!T50+OE!Z50</f>
        <v>311.964</v>
      </c>
      <c r="F50" s="66"/>
      <c r="G50" s="67">
        <f>+(OE!C50+OE!D50+OE!E50)/('DELEŽI OE Skupaj'!$C50+'DELEŽI OE Skupaj'!$D50+'DELEŽI OE Skupaj'!$E50)</f>
        <v>0.2817551030440935</v>
      </c>
      <c r="H50" s="68">
        <f t="shared" si="5"/>
        <v>0.07034489695590651</v>
      </c>
      <c r="I50" s="66"/>
      <c r="J50" s="67">
        <f>+(OE!F50+OE!G50+OE!H50)/('DELEŽI OE Skupaj'!$C50+'DELEŽI OE Skupaj'!$D50+'DELEŽI OE Skupaj'!$E50)</f>
        <v>0.4272581387100965</v>
      </c>
      <c r="K50" s="68">
        <f t="shared" si="0"/>
        <v>0.08034186128990356</v>
      </c>
      <c r="L50" s="66"/>
      <c r="M50" s="67">
        <f>+(OE!I50+OE!J50+OE!K50)/('DELEŽI OE Skupaj'!$C50+'DELEŽI OE Skupaj'!$D50+'DELEŽI OE Skupaj'!$E50)</f>
        <v>0.18662586338273973</v>
      </c>
      <c r="N50" s="68">
        <f t="shared" si="1"/>
        <v>0</v>
      </c>
      <c r="O50" s="66"/>
      <c r="P50" s="67">
        <f>+(OE!L50+OE!M50+OE!N50)/('DELEŽI OE Skupaj'!$C50+'DELEŽI OE Skupaj'!$D50+'DELEŽI OE Skupaj'!$E50)</f>
        <v>0.04115443094869391</v>
      </c>
      <c r="Q50" s="68">
        <f t="shared" si="2"/>
        <v>0.0020455690513060953</v>
      </c>
      <c r="R50" s="66"/>
      <c r="S50" s="67">
        <f>+(OE!O50+OE!P50+OE!Q50)/('DELEŽI OE Skupaj'!$C50+'DELEŽI OE Skupaj'!$D50+'DELEŽI OE Skupaj'!$E50)</f>
        <v>0</v>
      </c>
      <c r="T50" s="68">
        <f t="shared" si="6"/>
        <v>0</v>
      </c>
      <c r="U50" s="66"/>
      <c r="V50" s="67">
        <f>+(OE!R50+OE!S50+OE!T50)/('DELEŽI OE Skupaj'!$C50+'DELEŽI OE Skupaj'!$D50+'DELEŽI OE Skupaj'!$E50)</f>
        <v>0</v>
      </c>
      <c r="W50" s="68">
        <f t="shared" si="7"/>
        <v>0</v>
      </c>
      <c r="X50" s="52"/>
      <c r="Y50" s="65"/>
      <c r="Z50" s="103"/>
      <c r="AA50" s="103"/>
      <c r="AB50" s="103"/>
      <c r="AC50" s="103"/>
      <c r="AD50" s="104"/>
      <c r="AE50" s="65"/>
      <c r="AF50" s="103"/>
      <c r="AG50" s="103"/>
      <c r="AH50" s="103"/>
      <c r="AI50" s="103"/>
      <c r="AJ50" s="104"/>
    </row>
    <row r="51" spans="1:36" ht="15">
      <c r="A51" s="34" t="str">
        <f>+OE!A51</f>
        <v>44.</v>
      </c>
      <c r="B51" s="93" t="str">
        <f>+OE!B51</f>
        <v>Komunala Novo Mesto</v>
      </c>
      <c r="C51" s="60">
        <f>+OE!C51+OE!F51+OE!I51+OE!L51+OE!O51+OE!R51+OE!V51+OE!AB51</f>
        <v>1247</v>
      </c>
      <c r="D51" s="61">
        <f>+OE!D51+OE!G51+OE!J51+OE!M51+OE!P51+OE!S51+OE!X51</f>
        <v>530</v>
      </c>
      <c r="E51" s="62">
        <f>+OE!E51+OE!H51+OE!K51+OE!N51+OE!Q51+OE!T51+OE!Z51</f>
        <v>312</v>
      </c>
      <c r="F51" s="66"/>
      <c r="G51" s="67">
        <f>+(OE!C51+OE!D51+OE!E51)/('DELEŽI OE Skupaj'!$C51+'DELEŽI OE Skupaj'!$D51+'DELEŽI OE Skupaj'!$E51)</f>
        <v>0.28913355672570606</v>
      </c>
      <c r="H51" s="68">
        <f t="shared" si="5"/>
        <v>0.06296644327429396</v>
      </c>
      <c r="I51" s="66"/>
      <c r="J51" s="67">
        <f>+(OE!F51+OE!G51+OE!H51)/('DELEŽI OE Skupaj'!$C51+'DELEŽI OE Skupaj'!$D51+'DELEŽI OE Skupaj'!$E51)</f>
        <v>0.5696505505026328</v>
      </c>
      <c r="K51" s="68">
        <f t="shared" si="0"/>
        <v>0</v>
      </c>
      <c r="L51" s="66"/>
      <c r="M51" s="67">
        <f>+(OE!I51+OE!J51+OE!K51)/('DELEŽI OE Skupaj'!$C51+'DELEŽI OE Skupaj'!$D51+'DELEŽI OE Skupaj'!$E51)</f>
        <v>0.0627094303494495</v>
      </c>
      <c r="N51" s="68">
        <f t="shared" si="1"/>
        <v>0.03439056965055051</v>
      </c>
      <c r="O51" s="66"/>
      <c r="P51" s="67">
        <f>+(OE!L51+OE!M51+OE!N51)/('DELEŽI OE Skupaj'!$C51+'DELEŽI OE Skupaj'!$D51+'DELEŽI OE Skupaj'!$E51)</f>
        <v>0.028243178554332216</v>
      </c>
      <c r="Q51" s="68">
        <f t="shared" si="2"/>
        <v>0.014956821445667786</v>
      </c>
      <c r="R51" s="66"/>
      <c r="S51" s="67">
        <f>+(OE!O51+OE!P51+OE!Q51)/('DELEŽI OE Skupaj'!$C51+'DELEŽI OE Skupaj'!$D51+'DELEŽI OE Skupaj'!$E51)</f>
        <v>0</v>
      </c>
      <c r="T51" s="68">
        <f t="shared" si="6"/>
        <v>0</v>
      </c>
      <c r="U51" s="66"/>
      <c r="V51" s="67">
        <f>+(OE!R51+OE!S51+OE!T51)/('DELEŽI OE Skupaj'!$C51+'DELEŽI OE Skupaj'!$D51+'DELEŽI OE Skupaj'!$E51)</f>
        <v>0</v>
      </c>
      <c r="W51" s="68">
        <f t="shared" si="7"/>
        <v>0</v>
      </c>
      <c r="X51" s="52"/>
      <c r="Y51" s="65"/>
      <c r="Z51" s="103"/>
      <c r="AA51" s="103"/>
      <c r="AB51" s="103"/>
      <c r="AC51" s="103"/>
      <c r="AD51" s="104"/>
      <c r="AE51" s="65"/>
      <c r="AF51" s="103"/>
      <c r="AG51" s="103"/>
      <c r="AH51" s="103"/>
      <c r="AI51" s="103"/>
      <c r="AJ51" s="104"/>
    </row>
    <row r="52" spans="1:36" s="1" customFormat="1" ht="15">
      <c r="A52" s="34" t="str">
        <f>+OE!A52</f>
        <v>45.</v>
      </c>
      <c r="B52" s="93" t="str">
        <f>+OE!B52</f>
        <v>Komunala Kranjska Gora</v>
      </c>
      <c r="C52" s="60">
        <f>+OE!C52+OE!F52+OE!I52+OE!L52+OE!O52+OE!R52+OE!V52+OE!AB52</f>
        <v>420.54</v>
      </c>
      <c r="D52" s="61">
        <f>+OE!D52+OE!G52+OE!J52+OE!M52+OE!P52+OE!S52+OE!X52</f>
        <v>179.34</v>
      </c>
      <c r="E52" s="62">
        <f>+OE!E52+OE!H52+OE!K52+OE!N52+OE!Q52+OE!T52+OE!Z52</f>
        <v>70.479</v>
      </c>
      <c r="F52" s="66"/>
      <c r="G52" s="67">
        <f>+(OE!C52+OE!D52+OE!E52)/('DELEŽI OE Skupaj'!$C52+'DELEŽI OE Skupaj'!$D52+'DELEŽI OE Skupaj'!$E52)</f>
        <v>0.18773970365132714</v>
      </c>
      <c r="H52" s="68">
        <f t="shared" si="5"/>
        <v>0.16436029634867289</v>
      </c>
      <c r="I52" s="66"/>
      <c r="J52" s="67">
        <f>+(OE!F52+OE!G52+OE!H52)/('DELEŽI OE Skupaj'!$C52+'DELEŽI OE Skupaj'!$D52+'DELEŽI OE Skupaj'!$E52)</f>
        <v>0.40584224273859226</v>
      </c>
      <c r="K52" s="68">
        <f t="shared" si="0"/>
        <v>0.10175775726140779</v>
      </c>
      <c r="L52" s="66"/>
      <c r="M52" s="67">
        <f>+(OE!I52+OE!J52+OE!K52)/('DELEŽI OE Skupaj'!$C52+'DELEŽI OE Skupaj'!$D52+'DELEŽI OE Skupaj'!$E52)</f>
        <v>0.1064802590850574</v>
      </c>
      <c r="N52" s="68">
        <f t="shared" si="1"/>
        <v>0</v>
      </c>
      <c r="O52" s="66"/>
      <c r="P52" s="67">
        <f>+(OE!L52+OE!M52+OE!N52)/('DELEŽI OE Skupaj'!$C52+'DELEŽI OE Skupaj'!$D52+'DELEŽI OE Skupaj'!$E52)</f>
        <v>0.038883642943557103</v>
      </c>
      <c r="Q52" s="68">
        <f t="shared" si="2"/>
        <v>0.004316357056442899</v>
      </c>
      <c r="R52" s="66"/>
      <c r="S52" s="67">
        <f>+(OE!O52+OE!P52+OE!Q52)/('DELEŽI OE Skupaj'!$C52+'DELEŽI OE Skupaj'!$D52+'DELEŽI OE Skupaj'!$E52)</f>
        <v>0</v>
      </c>
      <c r="T52" s="68">
        <f t="shared" si="6"/>
        <v>0</v>
      </c>
      <c r="U52" s="66"/>
      <c r="V52" s="67">
        <f>+(OE!R52+OE!S52+OE!T52)/('DELEŽI OE Skupaj'!$C52+'DELEŽI OE Skupaj'!$D52+'DELEŽI OE Skupaj'!$E52)</f>
        <v>0</v>
      </c>
      <c r="W52" s="68">
        <f t="shared" si="7"/>
        <v>0</v>
      </c>
      <c r="X52" s="52"/>
      <c r="Y52" s="65"/>
      <c r="Z52" s="103"/>
      <c r="AA52" s="103"/>
      <c r="AB52" s="103"/>
      <c r="AC52" s="103"/>
      <c r="AD52" s="104"/>
      <c r="AE52" s="65"/>
      <c r="AF52" s="103"/>
      <c r="AG52" s="103"/>
      <c r="AH52" s="103"/>
      <c r="AI52" s="103"/>
      <c r="AJ52" s="104"/>
    </row>
    <row r="53" spans="1:36" s="1" customFormat="1" ht="15">
      <c r="A53" s="34" t="str">
        <f>+OE!A53</f>
        <v>46.</v>
      </c>
      <c r="B53" s="93" t="str">
        <f>+OE!B53</f>
        <v>PUBLICUS, d.o.o., Ljubljana</v>
      </c>
      <c r="C53" s="60">
        <f>+OE!C53+OE!F53+OE!I53+OE!L53+OE!O53+OE!R53+OE!V53+OE!AB53</f>
        <v>5403.820000000001</v>
      </c>
      <c r="D53" s="61">
        <f>+OE!D53+OE!G53+OE!J53+OE!M53+OE!P53+OE!S53+OE!X53</f>
        <v>719.1</v>
      </c>
      <c r="E53" s="62">
        <f>+OE!E53+OE!H53+OE!K53+OE!N53+OE!Q53+OE!T53+OE!Z53</f>
        <v>263.59000000000003</v>
      </c>
      <c r="F53" s="66"/>
      <c r="G53" s="67">
        <f>+(OE!C53+OE!D53+OE!E53)/('DELEŽI OE Skupaj'!$C53+'DELEŽI OE Skupaj'!$D53+'DELEŽI OE Skupaj'!$E53)</f>
        <v>0.32961664508471755</v>
      </c>
      <c r="H53" s="68">
        <f aca="true" t="shared" si="8" ref="H53:H61">IF(+F$7-G53&gt;=0,F$7-G53,0)</f>
        <v>0.022483354915282472</v>
      </c>
      <c r="I53" s="66"/>
      <c r="J53" s="67">
        <f>+(OE!F53+OE!G53+OE!H53)/('DELEŽI OE Skupaj'!$C53+'DELEŽI OE Skupaj'!$D53+'DELEŽI OE Skupaj'!$E53)</f>
        <v>0.507408584657348</v>
      </c>
      <c r="K53" s="68">
        <f aca="true" t="shared" si="9" ref="K53:K61">IF(+I$7-J53&gt;=0,I$7-J53,0)</f>
        <v>0.00019141534265210147</v>
      </c>
      <c r="L53" s="66"/>
      <c r="M53" s="67">
        <f>+(OE!I53+OE!J53+OE!K53)/('DELEŽI OE Skupaj'!$C53+'DELEŽI OE Skupaj'!$D53+'DELEŽI OE Skupaj'!$E53)</f>
        <v>0.0995473271004038</v>
      </c>
      <c r="N53" s="68">
        <f aca="true" t="shared" si="10" ref="N53:N61">IF(+L$7-M53&gt;=0,L$7-M53,0)</f>
        <v>0</v>
      </c>
      <c r="O53" s="66"/>
      <c r="P53" s="67">
        <f>+(OE!L53+OE!M53+OE!N53)/('DELEŽI OE Skupaj'!$C53+'DELEŽI OE Skupaj'!$D53+'DELEŽI OE Skupaj'!$E53)</f>
        <v>0.04002499017460239</v>
      </c>
      <c r="Q53" s="68">
        <f aca="true" t="shared" si="11" ref="Q53:Q61">IF(+O$7-P53&gt;=0,O$7-P53,0)</f>
        <v>0.003175009825397611</v>
      </c>
      <c r="R53" s="66"/>
      <c r="S53" s="67">
        <f>+(OE!O53+OE!P53+OE!Q53)/('DELEŽI OE Skupaj'!$C53+'DELEŽI OE Skupaj'!$D53+'DELEŽI OE Skupaj'!$E53)</f>
        <v>0</v>
      </c>
      <c r="T53" s="68">
        <f aca="true" t="shared" si="12" ref="T53:T61">IF(+R$7-S53&gt;=0,R$7-S53,0)</f>
        <v>0</v>
      </c>
      <c r="U53" s="66"/>
      <c r="V53" s="67">
        <f>+(OE!R53+OE!S53+OE!T53)/('DELEŽI OE Skupaj'!$C53+'DELEŽI OE Skupaj'!$D53+'DELEŽI OE Skupaj'!$E53)</f>
        <v>0</v>
      </c>
      <c r="W53" s="68">
        <f aca="true" t="shared" si="13" ref="W53:W61">IF(+U$7-V53&gt;=0,U$7-V53,0)</f>
        <v>0</v>
      </c>
      <c r="X53" s="52"/>
      <c r="Y53" s="65"/>
      <c r="Z53" s="103"/>
      <c r="AA53" s="103"/>
      <c r="AB53" s="103"/>
      <c r="AC53" s="103"/>
      <c r="AD53" s="104"/>
      <c r="AE53" s="65"/>
      <c r="AF53" s="103"/>
      <c r="AG53" s="103"/>
      <c r="AH53" s="103"/>
      <c r="AI53" s="103"/>
      <c r="AJ53" s="104"/>
    </row>
    <row r="54" spans="1:36" s="1" customFormat="1" ht="15">
      <c r="A54" s="34" t="str">
        <f>+OE!A54</f>
        <v>47. </v>
      </c>
      <c r="B54" s="93" t="str">
        <f>+OE!B54</f>
        <v>Komunalno podjetje Logatec</v>
      </c>
      <c r="C54" s="60">
        <f>+OE!C54+OE!F54+OE!I54+OE!L54+OE!O54+OE!R54+OE!V54+OE!AB54</f>
        <v>601.34</v>
      </c>
      <c r="D54" s="61">
        <f>+OE!D54+OE!G54+OE!J54+OE!M54+OE!P54+OE!S54+OE!X54</f>
        <v>177.42000000000002</v>
      </c>
      <c r="E54" s="62">
        <f>+OE!E54+OE!H54+OE!K54+OE!N54+OE!Q54+OE!T54+OE!Z54</f>
        <v>100.775</v>
      </c>
      <c r="F54" s="66"/>
      <c r="G54" s="67">
        <f>+(OE!C54+OE!D54+OE!E54)/('DELEŽI OE Skupaj'!$C54+'DELEŽI OE Skupaj'!$D54+'DELEŽI OE Skupaj'!$E54)</f>
        <v>0.21778212350844484</v>
      </c>
      <c r="H54" s="68">
        <f t="shared" si="8"/>
        <v>0.1343178764915552</v>
      </c>
      <c r="I54" s="66"/>
      <c r="J54" s="67">
        <f>+(OE!F54+OE!G54+OE!H54)/('DELEŽI OE Skupaj'!$C54+'DELEŽI OE Skupaj'!$D54+'DELEŽI OE Skupaj'!$E54)</f>
        <v>0.4633448356233692</v>
      </c>
      <c r="K54" s="68">
        <f t="shared" si="9"/>
        <v>0.04425516437663085</v>
      </c>
      <c r="L54" s="66"/>
      <c r="M54" s="67">
        <f>+(OE!I54+OE!J54+OE!K54)/('DELEŽI OE Skupaj'!$C54+'DELEŽI OE Skupaj'!$D54+'DELEŽI OE Skupaj'!$E54)</f>
        <v>0.0915370053494176</v>
      </c>
      <c r="N54" s="68">
        <f t="shared" si="10"/>
        <v>0.005562994650582409</v>
      </c>
      <c r="O54" s="66"/>
      <c r="P54" s="67">
        <f>+(OE!L54+OE!M54+OE!N54)/('DELEŽI OE Skupaj'!$C54+'DELEŽI OE Skupaj'!$D54+'DELEŽI OE Skupaj'!$E54)</f>
        <v>0.04294314609424298</v>
      </c>
      <c r="Q54" s="68">
        <f t="shared" si="11"/>
        <v>0.00025685390575701933</v>
      </c>
      <c r="R54" s="66"/>
      <c r="S54" s="67">
        <f>+(OE!O54+OE!P54+OE!Q54)/('DELEŽI OE Skupaj'!$C54+'DELEŽI OE Skupaj'!$D54+'DELEŽI OE Skupaj'!$E54)</f>
        <v>0</v>
      </c>
      <c r="T54" s="68">
        <f t="shared" si="12"/>
        <v>0</v>
      </c>
      <c r="U54" s="66"/>
      <c r="V54" s="67">
        <f>+(OE!R54+OE!S54+OE!T54)/('DELEŽI OE Skupaj'!$C54+'DELEŽI OE Skupaj'!$D54+'DELEŽI OE Skupaj'!$E54)</f>
        <v>0</v>
      </c>
      <c r="W54" s="68">
        <f t="shared" si="13"/>
        <v>0</v>
      </c>
      <c r="X54" s="52"/>
      <c r="Y54" s="65"/>
      <c r="Z54" s="103"/>
      <c r="AA54" s="103"/>
      <c r="AB54" s="103"/>
      <c r="AC54" s="103"/>
      <c r="AD54" s="104"/>
      <c r="AE54" s="65"/>
      <c r="AF54" s="103"/>
      <c r="AG54" s="103"/>
      <c r="AH54" s="103"/>
      <c r="AI54" s="103"/>
      <c r="AJ54" s="104"/>
    </row>
    <row r="55" spans="1:36" s="1" customFormat="1" ht="15">
      <c r="A55" s="34" t="str">
        <f>+OE!A55</f>
        <v>48.</v>
      </c>
      <c r="B55" s="93" t="str">
        <f>+OE!B55</f>
        <v>Občina Gorenja vas-Poljane</v>
      </c>
      <c r="C55" s="60">
        <f>+OE!C55+OE!F55+OE!I55+OE!L55+OE!O55+OE!R55+OE!V55+OE!AB55</f>
        <v>234.42000000000002</v>
      </c>
      <c r="D55" s="61">
        <f>+OE!D55+OE!G55+OE!J55+OE!M55+OE!P55+OE!S55+OE!X55</f>
        <v>94.2</v>
      </c>
      <c r="E55" s="62">
        <f>+OE!E55+OE!H55+OE!K55+OE!N55+OE!Q55+OE!T55+OE!Z55</f>
        <v>48.437000000000005</v>
      </c>
      <c r="F55" s="66"/>
      <c r="G55" s="67">
        <f>+(OE!C55+OE!D55+OE!E55)/('DELEŽI OE Skupaj'!$C55+'DELEŽI OE Skupaj'!$D55+'DELEŽI OE Skupaj'!$E55)</f>
        <v>0.2934940871008893</v>
      </c>
      <c r="H55" s="68">
        <f t="shared" si="8"/>
        <v>0.05860591289911071</v>
      </c>
      <c r="I55" s="66"/>
      <c r="J55" s="67">
        <f>+(OE!F55+OE!G55+OE!H55)/('DELEŽI OE Skupaj'!$C55+'DELEŽI OE Skupaj'!$D55+'DELEŽI OE Skupaj'!$E55)</f>
        <v>0.5228625910671331</v>
      </c>
      <c r="K55" s="68">
        <f t="shared" si="9"/>
        <v>0</v>
      </c>
      <c r="L55" s="66"/>
      <c r="M55" s="67">
        <f>+(OE!I55+OE!J55+OE!K55)/('DELEŽI OE Skupaj'!$C55+'DELEŽI OE Skupaj'!$D55+'DELEŽI OE Skupaj'!$E55)</f>
        <v>0.1217322579875191</v>
      </c>
      <c r="N55" s="68">
        <f t="shared" si="10"/>
        <v>0</v>
      </c>
      <c r="O55" s="66"/>
      <c r="P55" s="67">
        <f>+(OE!L55+OE!M55+OE!N55)/('DELEŽI OE Skupaj'!$C55+'DELEŽI OE Skupaj'!$D55+'DELEŽI OE Skupaj'!$E55)</f>
        <v>0.040694112561230796</v>
      </c>
      <c r="Q55" s="68">
        <f t="shared" si="11"/>
        <v>0.0025058874387692068</v>
      </c>
      <c r="R55" s="66"/>
      <c r="S55" s="67">
        <f>+(OE!O55+OE!P55+OE!Q55)/('DELEŽI OE Skupaj'!$C55+'DELEŽI OE Skupaj'!$D55+'DELEŽI OE Skupaj'!$E55)</f>
        <v>0</v>
      </c>
      <c r="T55" s="68">
        <f t="shared" si="12"/>
        <v>0</v>
      </c>
      <c r="U55" s="66"/>
      <c r="V55" s="67">
        <f>+(OE!R55+OE!S55+OE!T55)/('DELEŽI OE Skupaj'!$C55+'DELEŽI OE Skupaj'!$D55+'DELEŽI OE Skupaj'!$E55)</f>
        <v>0</v>
      </c>
      <c r="W55" s="68">
        <f t="shared" si="13"/>
        <v>0</v>
      </c>
      <c r="X55" s="52"/>
      <c r="Y55" s="65"/>
      <c r="Z55" s="103"/>
      <c r="AA55" s="103"/>
      <c r="AB55" s="103"/>
      <c r="AC55" s="103"/>
      <c r="AD55" s="104"/>
      <c r="AE55" s="65"/>
      <c r="AF55" s="103"/>
      <c r="AG55" s="103"/>
      <c r="AH55" s="103"/>
      <c r="AI55" s="103"/>
      <c r="AJ55" s="104"/>
    </row>
    <row r="56" spans="1:36" s="1" customFormat="1" ht="15">
      <c r="A56" s="34" t="str">
        <f>+OE!A56</f>
        <v>49.</v>
      </c>
      <c r="B56" s="93" t="str">
        <f>+OE!B56</f>
        <v>PUP Saubermacher Velenje</v>
      </c>
      <c r="C56" s="60">
        <f>+OE!C56+OE!F56+OE!I56+OE!L56+OE!O56+OE!R56+OE!V56+OE!AB56</f>
        <v>1518.67</v>
      </c>
      <c r="D56" s="61">
        <f>+OE!D56+OE!G56+OE!J56+OE!M56+OE!P56+OE!S56+OE!X56</f>
        <v>732.42</v>
      </c>
      <c r="E56" s="62">
        <f>+OE!E56+OE!H56+OE!K56+OE!N56+OE!Q56+OE!T56+OE!Z56</f>
        <v>857.154</v>
      </c>
      <c r="F56" s="66"/>
      <c r="G56" s="67">
        <f>+(OE!C56+OE!D56+OE!E56)/('DELEŽI OE Skupaj'!$C56+'DELEŽI OE Skupaj'!$D56+'DELEŽI OE Skupaj'!$E56)</f>
        <v>0.23223530713804966</v>
      </c>
      <c r="H56" s="68">
        <f t="shared" si="8"/>
        <v>0.11986469286195037</v>
      </c>
      <c r="I56" s="66"/>
      <c r="J56" s="67">
        <f>+(OE!F56+OE!G56+OE!H56)/('DELEŽI OE Skupaj'!$C56+'DELEŽI OE Skupaj'!$D56+'DELEŽI OE Skupaj'!$E56)</f>
        <v>0.42773990716301546</v>
      </c>
      <c r="K56" s="68">
        <f t="shared" si="9"/>
        <v>0.07986009283698459</v>
      </c>
      <c r="L56" s="66"/>
      <c r="M56" s="67">
        <f>+(OE!I56+OE!J56+OE!K56)/('DELEŽI OE Skupaj'!$C56+'DELEŽI OE Skupaj'!$D56+'DELEŽI OE Skupaj'!$E56)</f>
        <v>0.07757499089518069</v>
      </c>
      <c r="N56" s="68">
        <f t="shared" si="10"/>
        <v>0.019525009104819316</v>
      </c>
      <c r="O56" s="66"/>
      <c r="P56" s="67">
        <f>+(OE!L56+OE!M56+OE!N56)/('DELEŽI OE Skupaj'!$C56+'DELEŽI OE Skupaj'!$D56+'DELEŽI OE Skupaj'!$E56)</f>
        <v>0.20869597110136784</v>
      </c>
      <c r="Q56" s="68">
        <f t="shared" si="11"/>
        <v>0</v>
      </c>
      <c r="R56" s="66"/>
      <c r="S56" s="67">
        <f>+(OE!O56+OE!P56+OE!Q56)/('DELEŽI OE Skupaj'!$C56+'DELEŽI OE Skupaj'!$D56+'DELEŽI OE Skupaj'!$E56)</f>
        <v>0</v>
      </c>
      <c r="T56" s="68">
        <f t="shared" si="12"/>
        <v>0</v>
      </c>
      <c r="U56" s="66"/>
      <c r="V56" s="67">
        <f>+(OE!R56+OE!S56+OE!T56)/('DELEŽI OE Skupaj'!$C56+'DELEŽI OE Skupaj'!$D56+'DELEŽI OE Skupaj'!$E56)</f>
        <v>0</v>
      </c>
      <c r="W56" s="68">
        <f t="shared" si="13"/>
        <v>0</v>
      </c>
      <c r="X56" s="52"/>
      <c r="Y56" s="65"/>
      <c r="Z56" s="103"/>
      <c r="AA56" s="103"/>
      <c r="AB56" s="103"/>
      <c r="AC56" s="103"/>
      <c r="AD56" s="104"/>
      <c r="AE56" s="65"/>
      <c r="AF56" s="103"/>
      <c r="AG56" s="103"/>
      <c r="AH56" s="103"/>
      <c r="AI56" s="103"/>
      <c r="AJ56" s="104"/>
    </row>
    <row r="57" spans="1:36" s="1" customFormat="1" ht="15">
      <c r="A57" s="34" t="str">
        <f>+OE!A57</f>
        <v>50.</v>
      </c>
      <c r="B57" s="93" t="str">
        <f>+OE!B57</f>
        <v>Javne službe Ptuj</v>
      </c>
      <c r="C57" s="60">
        <f>+OE!C57+OE!F57+OE!I57+OE!L57+OE!O57+OE!R57+OE!V57+OE!AB57</f>
        <v>792.4570000000001</v>
      </c>
      <c r="D57" s="61">
        <f>+OE!D57+OE!G57+OE!J57+OE!M57+OE!P57+OE!S57+OE!X57</f>
        <v>388.05000000000007</v>
      </c>
      <c r="E57" s="62">
        <f>+OE!E57+OE!H57+OE!K57+OE!N57+OE!Q57+OE!T57+OE!Z57</f>
        <v>491.16600000000005</v>
      </c>
      <c r="F57" s="66"/>
      <c r="G57" s="67">
        <f>+(OE!C57+OE!D57+OE!E57)/('DELEŽI OE Skupaj'!$C57+'DELEŽI OE Skupaj'!$D57+'DELEŽI OE Skupaj'!$E57)</f>
        <v>0.34064257782473</v>
      </c>
      <c r="H57" s="68">
        <f t="shared" si="8"/>
        <v>0.011457422175270016</v>
      </c>
      <c r="I57" s="66"/>
      <c r="J57" s="67">
        <f>+(OE!F57+OE!G57+OE!H57)/('DELEŽI OE Skupaj'!$C57+'DELEŽI OE Skupaj'!$D57+'DELEŽI OE Skupaj'!$E57)</f>
        <v>0.5071314784649869</v>
      </c>
      <c r="K57" s="68">
        <f t="shared" si="9"/>
        <v>0.00046852153501319993</v>
      </c>
      <c r="L57" s="66"/>
      <c r="M57" s="67">
        <f>+(OE!I57+OE!J57+OE!K57)/('DELEŽI OE Skupaj'!$C57+'DELEŽI OE Skupaj'!$D57+'DELEŽI OE Skupaj'!$E57)</f>
        <v>0.09364630522835507</v>
      </c>
      <c r="N57" s="68">
        <f t="shared" si="10"/>
        <v>0.0034536947716449357</v>
      </c>
      <c r="O57" s="66"/>
      <c r="P57" s="67">
        <f>+(OE!L57+OE!M57+OE!N57)/('DELEŽI OE Skupaj'!$C57+'DELEŽI OE Skupaj'!$D57+'DELEŽI OE Skupaj'!$E57)</f>
        <v>0.058579638481927966</v>
      </c>
      <c r="Q57" s="68">
        <f t="shared" si="11"/>
        <v>0</v>
      </c>
      <c r="R57" s="66"/>
      <c r="S57" s="67">
        <f>+(OE!O57+OE!P57+OE!Q57)/('DELEŽI OE Skupaj'!$C57+'DELEŽI OE Skupaj'!$D57+'DELEŽI OE Skupaj'!$E57)</f>
        <v>0</v>
      </c>
      <c r="T57" s="68">
        <f t="shared" si="12"/>
        <v>0</v>
      </c>
      <c r="U57" s="66"/>
      <c r="V57" s="67">
        <f>+(OE!R57+OE!S57+OE!T57)/('DELEŽI OE Skupaj'!$C57+'DELEŽI OE Skupaj'!$D57+'DELEŽI OE Skupaj'!$E57)</f>
        <v>0</v>
      </c>
      <c r="W57" s="68">
        <f t="shared" si="13"/>
        <v>0</v>
      </c>
      <c r="X57" s="52"/>
      <c r="Y57" s="65"/>
      <c r="Z57" s="103"/>
      <c r="AA57" s="103"/>
      <c r="AB57" s="103"/>
      <c r="AC57" s="103"/>
      <c r="AD57" s="104"/>
      <c r="AE57" s="65"/>
      <c r="AF57" s="103"/>
      <c r="AG57" s="103"/>
      <c r="AH57" s="103"/>
      <c r="AI57" s="103"/>
      <c r="AJ57" s="104"/>
    </row>
    <row r="58" spans="1:36" s="1" customFormat="1" ht="15">
      <c r="A58" s="34" t="str">
        <f>+OE!A58</f>
        <v>51.</v>
      </c>
      <c r="B58" s="93" t="str">
        <f>+OE!B58</f>
        <v>Čisto mesto Ptuj</v>
      </c>
      <c r="C58" s="60">
        <f>+OE!C58+OE!F58+OE!I58+OE!L58+OE!O58+OE!R58+OE!V58+OE!AB58</f>
        <v>84</v>
      </c>
      <c r="D58" s="61">
        <f>+OE!D58+OE!G58+OE!J58+OE!M58+OE!P58+OE!S58+OE!X58</f>
        <v>0</v>
      </c>
      <c r="E58" s="62">
        <f>+OE!E58+OE!H58+OE!K58+OE!N58+OE!Q58+OE!T58+OE!Z58</f>
        <v>0</v>
      </c>
      <c r="F58" s="66"/>
      <c r="G58" s="67">
        <f>+(OE!C58+OE!D58+OE!E58)/('DELEŽI OE Skupaj'!$C58+'DELEŽI OE Skupaj'!$D58+'DELEŽI OE Skupaj'!$E58)</f>
        <v>0</v>
      </c>
      <c r="H58" s="68">
        <f t="shared" si="8"/>
        <v>0.3521</v>
      </c>
      <c r="I58" s="66"/>
      <c r="J58" s="67">
        <f>+(OE!F58+OE!G58+OE!H58)/('DELEŽI OE Skupaj'!$C58+'DELEŽI OE Skupaj'!$D58+'DELEŽI OE Skupaj'!$E58)</f>
        <v>0</v>
      </c>
      <c r="K58" s="68">
        <f t="shared" si="9"/>
        <v>0.5076</v>
      </c>
      <c r="L58" s="66"/>
      <c r="M58" s="67">
        <f>+(OE!I58+OE!J58+OE!K58)/('DELEŽI OE Skupaj'!$C58+'DELEŽI OE Skupaj'!$D58+'DELEŽI OE Skupaj'!$E58)</f>
        <v>0</v>
      </c>
      <c r="N58" s="68">
        <f t="shared" si="10"/>
        <v>0.0971</v>
      </c>
      <c r="O58" s="66"/>
      <c r="P58" s="67">
        <f>+(OE!L58+OE!M58+OE!N58)/('DELEŽI OE Skupaj'!$C58+'DELEŽI OE Skupaj'!$D58+'DELEŽI OE Skupaj'!$E58)</f>
        <v>0</v>
      </c>
      <c r="Q58" s="68">
        <f t="shared" si="11"/>
        <v>0.0432</v>
      </c>
      <c r="R58" s="66"/>
      <c r="S58" s="67">
        <f>+(OE!O58+OE!P58+OE!Q58)/('DELEŽI OE Skupaj'!$C58+'DELEŽI OE Skupaj'!$D58+'DELEŽI OE Skupaj'!$E58)</f>
        <v>0</v>
      </c>
      <c r="T58" s="68">
        <f t="shared" si="12"/>
        <v>0</v>
      </c>
      <c r="U58" s="66"/>
      <c r="V58" s="67">
        <f>+(OE!R58+OE!S58+OE!T58)/('DELEŽI OE Skupaj'!$C58+'DELEŽI OE Skupaj'!$D58+'DELEŽI OE Skupaj'!$E58)</f>
        <v>0</v>
      </c>
      <c r="W58" s="68">
        <f t="shared" si="13"/>
        <v>0</v>
      </c>
      <c r="X58" s="52"/>
      <c r="Y58" s="65"/>
      <c r="Z58" s="103"/>
      <c r="AA58" s="103"/>
      <c r="AB58" s="103"/>
      <c r="AC58" s="103"/>
      <c r="AD58" s="104"/>
      <c r="AE58" s="65"/>
      <c r="AF58" s="103"/>
      <c r="AG58" s="103"/>
      <c r="AH58" s="103"/>
      <c r="AI58" s="103"/>
      <c r="AJ58" s="104"/>
    </row>
    <row r="59" spans="1:36" s="1" customFormat="1" ht="15">
      <c r="A59" s="34" t="str">
        <f>+OE!A59</f>
        <v>52.</v>
      </c>
      <c r="B59" s="93" t="str">
        <f>+OE!B59</f>
        <v>Snaga Maribor</v>
      </c>
      <c r="C59" s="60">
        <f>+OE!C59+OE!F59+OE!I59+OE!L59+OE!O59+OE!R59+OE!V59+OE!AB59</f>
        <v>2977.59</v>
      </c>
      <c r="D59" s="61">
        <f>+OE!D59+OE!G59+OE!J59+OE!M59+OE!P59+OE!S59+OE!X59</f>
        <v>2102.978</v>
      </c>
      <c r="E59" s="62">
        <f>+OE!E59+OE!H59+OE!K59+OE!N59+OE!Q59+OE!T59+OE!Z59</f>
        <v>1009.8366666666667</v>
      </c>
      <c r="F59" s="66"/>
      <c r="G59" s="67">
        <f>+(OE!C59+OE!D59+OE!E59)/('DELEŽI OE Skupaj'!$C59+'DELEŽI OE Skupaj'!$D59+'DELEŽI OE Skupaj'!$E59)</f>
        <v>0.34747116420397683</v>
      </c>
      <c r="H59" s="68">
        <f t="shared" si="8"/>
        <v>0.00462883579602319</v>
      </c>
      <c r="I59" s="66"/>
      <c r="J59" s="67">
        <f>+(OE!F59+OE!G59+OE!H59)/('DELEŽI OE Skupaj'!$C59+'DELEŽI OE Skupaj'!$D59+'DELEŽI OE Skupaj'!$E59)</f>
        <v>0.4009749981583051</v>
      </c>
      <c r="K59" s="68">
        <f t="shared" si="9"/>
        <v>0.10662500184169493</v>
      </c>
      <c r="L59" s="66"/>
      <c r="M59" s="67">
        <f>+(OE!I59+OE!J59+OE!K59)/('DELEŽI OE Skupaj'!$C59+'DELEŽI OE Skupaj'!$D59+'DELEŽI OE Skupaj'!$E59)</f>
        <v>0.20409973852859478</v>
      </c>
      <c r="N59" s="68">
        <f t="shared" si="10"/>
        <v>0</v>
      </c>
      <c r="O59" s="66"/>
      <c r="P59" s="67">
        <f>+(OE!L59+OE!M59+OE!N59)/('DELEŽI OE Skupaj'!$C59+'DELEŽI OE Skupaj'!$D59+'DELEŽI OE Skupaj'!$E59)</f>
        <v>0.035686955448061636</v>
      </c>
      <c r="Q59" s="68">
        <f t="shared" si="11"/>
        <v>0.0075130445519383665</v>
      </c>
      <c r="R59" s="66"/>
      <c r="S59" s="67">
        <f>+(OE!O59+OE!P59+OE!Q59)/('DELEŽI OE Skupaj'!$C59+'DELEŽI OE Skupaj'!$D59+'DELEŽI OE Skupaj'!$E59)</f>
        <v>0</v>
      </c>
      <c r="T59" s="68">
        <f t="shared" si="12"/>
        <v>0</v>
      </c>
      <c r="U59" s="66"/>
      <c r="V59" s="67">
        <f>+(OE!R59+OE!S59+OE!T59)/('DELEŽI OE Skupaj'!$C59+'DELEŽI OE Skupaj'!$D59+'DELEŽI OE Skupaj'!$E59)</f>
        <v>0</v>
      </c>
      <c r="W59" s="68">
        <f t="shared" si="13"/>
        <v>0</v>
      </c>
      <c r="X59" s="52"/>
      <c r="Y59" s="65"/>
      <c r="Z59" s="103"/>
      <c r="AA59" s="103"/>
      <c r="AB59" s="103"/>
      <c r="AC59" s="103"/>
      <c r="AD59" s="104"/>
      <c r="AE59" s="65"/>
      <c r="AF59" s="103"/>
      <c r="AG59" s="103"/>
      <c r="AH59" s="103"/>
      <c r="AI59" s="103"/>
      <c r="AJ59" s="104"/>
    </row>
    <row r="60" spans="1:36" s="1" customFormat="1" ht="15">
      <c r="A60" s="34">
        <f>+OE!A60</f>
        <v>0</v>
      </c>
      <c r="B60" s="93">
        <f>+OE!B60</f>
        <v>0</v>
      </c>
      <c r="C60" s="60">
        <f>+OE!C60+OE!F60+OE!I60+OE!L60+OE!O60+OE!R60+OE!V60+OE!AB60</f>
        <v>0</v>
      </c>
      <c r="D60" s="61">
        <f>+OE!D60+OE!G60+OE!J60+OE!M60+OE!P60+OE!S60+OE!X60</f>
        <v>0</v>
      </c>
      <c r="E60" s="62">
        <f>+OE!E60+OE!H60+OE!K60+OE!N60+OE!Q60+OE!T60+OE!Z60</f>
        <v>0</v>
      </c>
      <c r="F60" s="66"/>
      <c r="G60" s="67" t="e">
        <f>+(OE!C60+OE!D60+OE!E60)/('DELEŽI OE Skupaj'!$C60+'DELEŽI OE Skupaj'!$D60+'DELEŽI OE Skupaj'!$E60)</f>
        <v>#DIV/0!</v>
      </c>
      <c r="H60" s="68" t="e">
        <f t="shared" si="8"/>
        <v>#DIV/0!</v>
      </c>
      <c r="I60" s="66"/>
      <c r="J60" s="67" t="e">
        <f>+(OE!F60+OE!G60+OE!H60)/('DELEŽI OE Skupaj'!$C60+'DELEŽI OE Skupaj'!$D60+'DELEŽI OE Skupaj'!$E60)</f>
        <v>#DIV/0!</v>
      </c>
      <c r="K60" s="68" t="e">
        <f t="shared" si="9"/>
        <v>#DIV/0!</v>
      </c>
      <c r="L60" s="66"/>
      <c r="M60" s="67" t="e">
        <f>+(OE!I60+OE!J60+OE!K60)/('DELEŽI OE Skupaj'!$C60+'DELEŽI OE Skupaj'!$D60+'DELEŽI OE Skupaj'!$E60)</f>
        <v>#DIV/0!</v>
      </c>
      <c r="N60" s="68" t="e">
        <f t="shared" si="10"/>
        <v>#DIV/0!</v>
      </c>
      <c r="O60" s="66"/>
      <c r="P60" s="67" t="e">
        <f>+(OE!L60+OE!M60+OE!N60)/('DELEŽI OE Skupaj'!$C60+'DELEŽI OE Skupaj'!$D60+'DELEŽI OE Skupaj'!$E60)</f>
        <v>#DIV/0!</v>
      </c>
      <c r="Q60" s="68" t="e">
        <f t="shared" si="11"/>
        <v>#DIV/0!</v>
      </c>
      <c r="R60" s="66"/>
      <c r="S60" s="67" t="e">
        <f>+(OE!O60+OE!P60+OE!Q60)/('DELEŽI OE Skupaj'!$C60+'DELEŽI OE Skupaj'!$D60+'DELEŽI OE Skupaj'!$E60)</f>
        <v>#DIV/0!</v>
      </c>
      <c r="T60" s="68" t="e">
        <f t="shared" si="12"/>
        <v>#DIV/0!</v>
      </c>
      <c r="U60" s="66"/>
      <c r="V60" s="67" t="e">
        <f>+(OE!R60+OE!S60+OE!T60)/('DELEŽI OE Skupaj'!$C60+'DELEŽI OE Skupaj'!$D60+'DELEŽI OE Skupaj'!$E60)</f>
        <v>#DIV/0!</v>
      </c>
      <c r="W60" s="68" t="e">
        <f t="shared" si="13"/>
        <v>#DIV/0!</v>
      </c>
      <c r="X60" s="52"/>
      <c r="Y60" s="65"/>
      <c r="Z60" s="103"/>
      <c r="AA60" s="103"/>
      <c r="AB60" s="103"/>
      <c r="AC60" s="103"/>
      <c r="AD60" s="104"/>
      <c r="AE60" s="65"/>
      <c r="AF60" s="103"/>
      <c r="AG60" s="103"/>
      <c r="AH60" s="103"/>
      <c r="AI60" s="103"/>
      <c r="AJ60" s="104"/>
    </row>
    <row r="61" spans="1:36" s="1" customFormat="1" ht="15">
      <c r="A61" s="34">
        <f>+OE!A61</f>
        <v>0</v>
      </c>
      <c r="B61" s="93">
        <f>+OE!B61</f>
        <v>0</v>
      </c>
      <c r="C61" s="60">
        <f>+OE!C61+OE!F61+OE!I61+OE!L61+OE!O61+OE!R61+OE!V61+OE!AB61</f>
        <v>0</v>
      </c>
      <c r="D61" s="61">
        <f>+OE!D61+OE!G61+OE!J61+OE!M61+OE!P61+OE!S61+OE!X61</f>
        <v>0</v>
      </c>
      <c r="E61" s="62">
        <f>+OE!E61+OE!H61+OE!K61+OE!N61+OE!Q61+OE!T61+OE!Z61</f>
        <v>0</v>
      </c>
      <c r="F61" s="66"/>
      <c r="G61" s="67" t="e">
        <f>+(OE!C61+OE!D61+OE!E61)/('DELEŽI OE Skupaj'!$C61+'DELEŽI OE Skupaj'!$D61+'DELEŽI OE Skupaj'!$E61)</f>
        <v>#DIV/0!</v>
      </c>
      <c r="H61" s="68" t="e">
        <f t="shared" si="8"/>
        <v>#DIV/0!</v>
      </c>
      <c r="I61" s="66"/>
      <c r="J61" s="67" t="e">
        <f>+(OE!F61+OE!G61+OE!H61)/('DELEŽI OE Skupaj'!$C61+'DELEŽI OE Skupaj'!$D61+'DELEŽI OE Skupaj'!$E61)</f>
        <v>#DIV/0!</v>
      </c>
      <c r="K61" s="68" t="e">
        <f t="shared" si="9"/>
        <v>#DIV/0!</v>
      </c>
      <c r="L61" s="66"/>
      <c r="M61" s="67" t="e">
        <f>+(OE!I61+OE!J61+OE!K61)/('DELEŽI OE Skupaj'!$C61+'DELEŽI OE Skupaj'!$D61+'DELEŽI OE Skupaj'!$E61)</f>
        <v>#DIV/0!</v>
      </c>
      <c r="N61" s="68" t="e">
        <f t="shared" si="10"/>
        <v>#DIV/0!</v>
      </c>
      <c r="O61" s="66"/>
      <c r="P61" s="67" t="e">
        <f>+(OE!L61+OE!M61+OE!N61)/('DELEŽI OE Skupaj'!$C61+'DELEŽI OE Skupaj'!$D61+'DELEŽI OE Skupaj'!$E61)</f>
        <v>#DIV/0!</v>
      </c>
      <c r="Q61" s="68" t="e">
        <f t="shared" si="11"/>
        <v>#DIV/0!</v>
      </c>
      <c r="R61" s="66"/>
      <c r="S61" s="67" t="e">
        <f>+(OE!O61+OE!P61+OE!Q61)/('DELEŽI OE Skupaj'!$C61+'DELEŽI OE Skupaj'!$D61+'DELEŽI OE Skupaj'!$E61)</f>
        <v>#DIV/0!</v>
      </c>
      <c r="T61" s="68" t="e">
        <f t="shared" si="12"/>
        <v>#DIV/0!</v>
      </c>
      <c r="U61" s="66"/>
      <c r="V61" s="67" t="e">
        <f>+(OE!R61+OE!S61+OE!T61)/('DELEŽI OE Skupaj'!$C61+'DELEŽI OE Skupaj'!$D61+'DELEŽI OE Skupaj'!$E61)</f>
        <v>#DIV/0!</v>
      </c>
      <c r="W61" s="68" t="e">
        <f t="shared" si="13"/>
        <v>#DIV/0!</v>
      </c>
      <c r="X61" s="52"/>
      <c r="Y61" s="65"/>
      <c r="Z61" s="103"/>
      <c r="AA61" s="103"/>
      <c r="AB61" s="103"/>
      <c r="AC61" s="103"/>
      <c r="AD61" s="104"/>
      <c r="AE61" s="65"/>
      <c r="AF61" s="103"/>
      <c r="AG61" s="103"/>
      <c r="AH61" s="103"/>
      <c r="AI61" s="103"/>
      <c r="AJ61" s="104"/>
    </row>
    <row r="62" spans="1:36" ht="15">
      <c r="A62" s="34"/>
      <c r="B62" s="94"/>
      <c r="C62" s="77"/>
      <c r="D62" s="78"/>
      <c r="E62" s="79"/>
      <c r="F62" s="80"/>
      <c r="G62" s="81"/>
      <c r="H62" s="82"/>
      <c r="I62" s="80"/>
      <c r="J62" s="81"/>
      <c r="K62" s="82"/>
      <c r="L62" s="80"/>
      <c r="M62" s="81"/>
      <c r="N62" s="82"/>
      <c r="O62" s="80"/>
      <c r="P62" s="81"/>
      <c r="Q62" s="82"/>
      <c r="R62" s="80"/>
      <c r="S62" s="81"/>
      <c r="T62" s="82"/>
      <c r="U62" s="80"/>
      <c r="V62" s="81"/>
      <c r="W62" s="82"/>
      <c r="X62" s="56"/>
      <c r="Y62" s="65"/>
      <c r="Z62" s="103"/>
      <c r="AA62" s="103"/>
      <c r="AB62" s="103"/>
      <c r="AC62" s="103"/>
      <c r="AD62" s="104"/>
      <c r="AE62" s="65"/>
      <c r="AF62" s="103"/>
      <c r="AG62" s="103"/>
      <c r="AH62" s="103"/>
      <c r="AI62" s="103"/>
      <c r="AJ62" s="104"/>
    </row>
    <row r="63" spans="1:36" s="1" customFormat="1" ht="15.75" thickBot="1">
      <c r="A63" s="87"/>
      <c r="B63" s="97"/>
      <c r="C63" s="44"/>
      <c r="D63" s="45"/>
      <c r="E63" s="46"/>
      <c r="F63" s="39"/>
      <c r="G63" s="40"/>
      <c r="H63" s="41"/>
      <c r="I63" s="39"/>
      <c r="J63" s="40"/>
      <c r="K63" s="41"/>
      <c r="L63" s="39"/>
      <c r="M63" s="40"/>
      <c r="N63" s="41"/>
      <c r="O63" s="39"/>
      <c r="P63" s="40"/>
      <c r="Q63" s="41"/>
      <c r="R63" s="39"/>
      <c r="S63" s="40"/>
      <c r="T63" s="41"/>
      <c r="U63" s="39"/>
      <c r="V63" s="40"/>
      <c r="W63" s="41"/>
      <c r="X63" s="52"/>
      <c r="Y63" s="65"/>
      <c r="Z63" s="103"/>
      <c r="AA63" s="103"/>
      <c r="AB63" s="103"/>
      <c r="AC63" s="103"/>
      <c r="AD63" s="104"/>
      <c r="AE63" s="65"/>
      <c r="AF63" s="103"/>
      <c r="AG63" s="103"/>
      <c r="AH63" s="103"/>
      <c r="AI63" s="103"/>
      <c r="AJ63" s="104"/>
    </row>
    <row r="64" spans="1:36" s="1" customFormat="1" ht="15.75" thickBot="1">
      <c r="A64" s="43"/>
      <c r="B64" s="98" t="s">
        <v>24</v>
      </c>
      <c r="C64" s="47"/>
      <c r="D64" s="48"/>
      <c r="E64" s="49"/>
      <c r="F64" s="50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  <c r="X64" s="52"/>
      <c r="Y64" s="110"/>
      <c r="Z64" s="111"/>
      <c r="AA64" s="111"/>
      <c r="AB64" s="111"/>
      <c r="AC64" s="111"/>
      <c r="AD64" s="112"/>
      <c r="AE64" s="110"/>
      <c r="AF64" s="111"/>
      <c r="AG64" s="111"/>
      <c r="AH64" s="111"/>
      <c r="AI64" s="111"/>
      <c r="AJ64" s="112"/>
    </row>
    <row r="65" spans="1:36" s="1" customFormat="1" ht="15.75" thickBot="1">
      <c r="A65" s="3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s="1" customFormat="1" ht="19.5" thickBot="1">
      <c r="A66" s="35"/>
      <c r="B66" s="69" t="s">
        <v>33</v>
      </c>
      <c r="C66" s="239">
        <f>SUM(C8:C63)</f>
        <v>62675.379</v>
      </c>
      <c r="D66" s="238">
        <f>SUM(D8:D63)</f>
        <v>24432.87799999999</v>
      </c>
      <c r="E66" s="237">
        <f>SUM(E8:E63)</f>
        <v>13128.632666666665</v>
      </c>
      <c r="F66" s="73"/>
      <c r="G66" s="74">
        <f>+(OE!C66+OE!D66+OE!E66)/('DELEŽI OE Skupaj'!$C66+'DELEŽI OE Skupaj'!$D66+'DELEŽI OE Skupaj'!$E66)</f>
        <v>0.3032595694168737</v>
      </c>
      <c r="H66" s="75">
        <f>IF(+F$7-G66&gt;=0,F$7-G66,0)</f>
        <v>0.048840430583126315</v>
      </c>
      <c r="I66" s="73"/>
      <c r="J66" s="74">
        <f>+(OE!F66+OE!G66+OE!H66)/('DELEŽI OE Skupaj'!$C66+'DELEŽI OE Skupaj'!$D66+'DELEŽI OE Skupaj'!$E66)</f>
        <v>0.4350568053839154</v>
      </c>
      <c r="K66" s="75">
        <f>IF(+I$7-J66&gt;=0,I$7-J66,0)</f>
        <v>0.07254319461608466</v>
      </c>
      <c r="L66" s="73"/>
      <c r="M66" s="74">
        <f>+(OE!I66+OE!J66+OE!K66)/('DELEŽI OE Skupaj'!$C66+'DELEŽI OE Skupaj'!$D66+'DELEŽI OE Skupaj'!$E66)</f>
        <v>0.12280827987516468</v>
      </c>
      <c r="N66" s="75">
        <f>IF(+L$7-M66&gt;=0,L$7-M66,0)</f>
        <v>0</v>
      </c>
      <c r="O66" s="73"/>
      <c r="P66" s="74">
        <f>+(OE!L66+OE!M66+OE!N66)/('DELEŽI OE Skupaj'!$C66+'DELEŽI OE Skupaj'!$D66+'DELEŽI OE Skupaj'!$E66)</f>
        <v>0.05454008018584803</v>
      </c>
      <c r="Q66" s="75">
        <f>IF(+O$7-P66&gt;=0,O$7-P66,0)</f>
        <v>0</v>
      </c>
      <c r="R66" s="70"/>
      <c r="S66" s="71">
        <f>+(OE!O66+OE!P66+OE!Q66)/('DELEŽI OE Skupaj'!$C66+'DELEŽI OE Skupaj'!$D66+'DELEŽI OE Skupaj'!$E66)</f>
        <v>0.001739678880498916</v>
      </c>
      <c r="T66" s="72">
        <f>IF(+R$7-S66&gt;=0,R$7-S66,0)</f>
        <v>0</v>
      </c>
      <c r="U66" s="70"/>
      <c r="V66" s="71">
        <f>+(OE!R66+OE!S66+OE!T66)/('DELEŽI OE Skupaj'!$C66+'DELEŽI OE Skupaj'!$D66+'DELEŽI OE Skupaj'!$E66)</f>
        <v>0</v>
      </c>
      <c r="W66" s="72">
        <f>IF(+U$7-V66&gt;=0,U$7-V66,0)</f>
        <v>0</v>
      </c>
      <c r="X66" s="56"/>
      <c r="Y66" s="73">
        <f>+OE!V66/'DELEŽI OE Skupaj'!$C66</f>
        <v>0.05762929650572995</v>
      </c>
      <c r="Z66" s="58"/>
      <c r="AA66" s="74">
        <f>+OE!X66/'DELEŽI OE Skupaj'!$D66</f>
        <v>0.02747813826926162</v>
      </c>
      <c r="AB66" s="58"/>
      <c r="AC66" s="75">
        <f>+OE!Z66/'DELEŽI OE Skupaj'!$E66</f>
        <v>0.011320803197124005</v>
      </c>
      <c r="AD66" s="76"/>
      <c r="AE66" s="73">
        <f>+OE!AB66/'DELEŽI OE Skupaj'!$C66</f>
        <v>0.06138279594607637</v>
      </c>
      <c r="AF66" s="58"/>
      <c r="AG66" s="74">
        <f>+OE!AD66/'DELEŽI OE Skupaj'!$D66</f>
        <v>0.01880662605526865</v>
      </c>
      <c r="AH66" s="58"/>
      <c r="AI66" s="75">
        <f>+OE!AF66/'DELEŽI OE Skupaj'!$E66</f>
        <v>0.024003515166773653</v>
      </c>
      <c r="AJ66" s="76"/>
    </row>
    <row r="67" spans="1:22" s="1" customFormat="1" ht="15">
      <c r="A67" s="3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36" s="1" customFormat="1" ht="15">
      <c r="A68" s="3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6" s="1" customFormat="1" ht="15">
      <c r="A69" s="35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1" customFormat="1" ht="15">
      <c r="A70" s="35" t="s">
        <v>130</v>
      </c>
      <c r="B70" s="1" t="s">
        <v>133</v>
      </c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s="1" customFormat="1" ht="15">
      <c r="A71" s="35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="1" customFormat="1" ht="15">
      <c r="A72" s="35"/>
    </row>
    <row r="73" s="1" customFormat="1" ht="15">
      <c r="A73" s="35"/>
    </row>
    <row r="74" s="1" customFormat="1" ht="15">
      <c r="A74" s="35"/>
    </row>
    <row r="75" s="1" customFormat="1" ht="15">
      <c r="A75" s="35"/>
    </row>
    <row r="76" s="1" customFormat="1" ht="15">
      <c r="A76" s="35"/>
    </row>
    <row r="77" s="1" customFormat="1" ht="15">
      <c r="A77" s="35"/>
    </row>
    <row r="78" s="1" customFormat="1" ht="15">
      <c r="A78" s="35"/>
    </row>
    <row r="79" s="1" customFormat="1" ht="15">
      <c r="A79" s="35"/>
    </row>
    <row r="80" s="1" customFormat="1" ht="15">
      <c r="A80" s="35"/>
    </row>
    <row r="81" s="1" customFormat="1" ht="15">
      <c r="A81" s="35"/>
    </row>
    <row r="82" s="1" customFormat="1" ht="15">
      <c r="A82" s="35"/>
    </row>
    <row r="83" s="1" customFormat="1" ht="15">
      <c r="A83" s="35"/>
    </row>
    <row r="84" s="1" customFormat="1" ht="15">
      <c r="A84" s="35"/>
    </row>
  </sheetData>
  <sheetProtection/>
  <mergeCells count="28">
    <mergeCell ref="O5:Q5"/>
    <mergeCell ref="R5:T5"/>
    <mergeCell ref="U5:W5"/>
    <mergeCell ref="C4:E4"/>
    <mergeCell ref="F4:H4"/>
    <mergeCell ref="I4:K4"/>
    <mergeCell ref="L4:N4"/>
    <mergeCell ref="F5:H5"/>
    <mergeCell ref="I5:K5"/>
    <mergeCell ref="L5:N5"/>
    <mergeCell ref="O4:Q4"/>
    <mergeCell ref="R4:T4"/>
    <mergeCell ref="U4:W4"/>
    <mergeCell ref="Y4:AD4"/>
    <mergeCell ref="AE4:AJ4"/>
    <mergeCell ref="B5:B6"/>
    <mergeCell ref="Y5:Z5"/>
    <mergeCell ref="AA5:AB5"/>
    <mergeCell ref="AC5:AD5"/>
    <mergeCell ref="AE5:AF5"/>
    <mergeCell ref="AG5:AH5"/>
    <mergeCell ref="AI5:AJ5"/>
    <mergeCell ref="Y6:Z6"/>
    <mergeCell ref="AA6:AB6"/>
    <mergeCell ref="AC6:AD6"/>
    <mergeCell ref="AE6:AF6"/>
    <mergeCell ref="AG6:AH6"/>
    <mergeCell ref="AI6:AJ6"/>
  </mergeCells>
  <printOptions/>
  <pageMargins left="0.7" right="0.7" top="0.75" bottom="0.75" header="0.3" footer="0.3"/>
  <pageSetup fitToHeight="1" fitToWidth="1" horizontalDpi="600" verticalDpi="600" orientation="landscape" paperSize="8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zoomScalePageLayoutView="0" workbookViewId="0" topLeftCell="A5">
      <pane ySplit="3150" topLeftCell="BM40" activePane="bottomLeft" state="split"/>
      <selection pane="topLeft" activeCell="B83" sqref="B83"/>
      <selection pane="bottomLeft" activeCell="A59" sqref="A59"/>
    </sheetView>
  </sheetViews>
  <sheetFormatPr defaultColWidth="9.140625" defaultRowHeight="15"/>
  <cols>
    <col min="1" max="1" width="5.8515625" style="24" customWidth="1"/>
    <col min="2" max="2" width="45.28125" style="0" customWidth="1"/>
    <col min="3" max="23" width="9.421875" style="0" customWidth="1"/>
    <col min="25" max="30" width="8.28125" style="0" customWidth="1"/>
    <col min="31" max="36" width="9.421875" style="0" customWidth="1"/>
  </cols>
  <sheetData>
    <row r="1" spans="31:33" ht="15" customHeight="1">
      <c r="AE1" s="1"/>
      <c r="AF1" s="8"/>
      <c r="AG1" s="1"/>
    </row>
    <row r="2" ht="15.75">
      <c r="AF2" s="2"/>
    </row>
    <row r="3" ht="16.5" thickBot="1">
      <c r="AF3" s="2"/>
    </row>
    <row r="4" spans="1:36" s="7" customFormat="1" ht="47.25" customHeight="1" thickBot="1">
      <c r="A4" s="303"/>
      <c r="C4" s="343" t="s">
        <v>34</v>
      </c>
      <c r="D4" s="344"/>
      <c r="E4" s="331"/>
      <c r="F4" s="343" t="s">
        <v>37</v>
      </c>
      <c r="G4" s="344"/>
      <c r="H4" s="331"/>
      <c r="I4" s="343" t="s">
        <v>38</v>
      </c>
      <c r="J4" s="344"/>
      <c r="K4" s="331"/>
      <c r="L4" s="345" t="s">
        <v>39</v>
      </c>
      <c r="M4" s="346"/>
      <c r="N4" s="347"/>
      <c r="O4" s="343" t="s">
        <v>40</v>
      </c>
      <c r="P4" s="344"/>
      <c r="Q4" s="331"/>
      <c r="R4" s="343" t="s">
        <v>35</v>
      </c>
      <c r="S4" s="344"/>
      <c r="T4" s="331"/>
      <c r="U4" s="343" t="s">
        <v>36</v>
      </c>
      <c r="V4" s="344"/>
      <c r="W4" s="331"/>
      <c r="X4" s="6"/>
      <c r="Y4" s="345" t="str">
        <f>+OE!V4</f>
        <v>Količina, ki se je na dan 31.12. 2013 predhodno skladiščila v ZC</v>
      </c>
      <c r="Z4" s="346"/>
      <c r="AA4" s="346"/>
      <c r="AB4" s="346"/>
      <c r="AC4" s="346"/>
      <c r="AD4" s="347"/>
      <c r="AE4" s="345" t="str">
        <f>+OE!AB4</f>
        <v>Vaša ocena količine, ki se bo na dan 31.1. 2014 skladiščila v ZC</v>
      </c>
      <c r="AF4" s="346"/>
      <c r="AG4" s="346"/>
      <c r="AH4" s="346"/>
      <c r="AI4" s="346"/>
      <c r="AJ4" s="347"/>
    </row>
    <row r="5" spans="1:36" ht="71.25" customHeight="1">
      <c r="A5" s="293"/>
      <c r="B5" s="314" t="s">
        <v>20</v>
      </c>
      <c r="C5" s="224" t="s">
        <v>22</v>
      </c>
      <c r="D5" s="225" t="s">
        <v>0</v>
      </c>
      <c r="E5" s="226" t="s">
        <v>2</v>
      </c>
      <c r="F5" s="352" t="s">
        <v>45</v>
      </c>
      <c r="G5" s="356"/>
      <c r="H5" s="355"/>
      <c r="I5" s="352" t="s">
        <v>45</v>
      </c>
      <c r="J5" s="356"/>
      <c r="K5" s="355"/>
      <c r="L5" s="352" t="s">
        <v>45</v>
      </c>
      <c r="M5" s="356"/>
      <c r="N5" s="355"/>
      <c r="O5" s="352" t="s">
        <v>45</v>
      </c>
      <c r="P5" s="356"/>
      <c r="Q5" s="355"/>
      <c r="R5" s="352" t="s">
        <v>45</v>
      </c>
      <c r="S5" s="356"/>
      <c r="T5" s="355"/>
      <c r="U5" s="352" t="s">
        <v>45</v>
      </c>
      <c r="V5" s="356"/>
      <c r="W5" s="355"/>
      <c r="X5" s="1"/>
      <c r="Y5" s="352" t="s">
        <v>22</v>
      </c>
      <c r="Z5" s="353"/>
      <c r="AA5" s="354" t="s">
        <v>0</v>
      </c>
      <c r="AB5" s="353"/>
      <c r="AC5" s="354" t="s">
        <v>2</v>
      </c>
      <c r="AD5" s="355"/>
      <c r="AE5" s="352" t="s">
        <v>22</v>
      </c>
      <c r="AF5" s="353"/>
      <c r="AG5" s="354" t="s">
        <v>0</v>
      </c>
      <c r="AH5" s="353"/>
      <c r="AI5" s="354" t="s">
        <v>2</v>
      </c>
      <c r="AJ5" s="355"/>
    </row>
    <row r="6" spans="1:36" s="15" customFormat="1" ht="39" thickBot="1">
      <c r="A6" s="16"/>
      <c r="B6" s="315"/>
      <c r="C6" s="26" t="s">
        <v>19</v>
      </c>
      <c r="D6" s="27" t="s">
        <v>1</v>
      </c>
      <c r="E6" s="28" t="s">
        <v>3</v>
      </c>
      <c r="F6" s="26" t="s">
        <v>19</v>
      </c>
      <c r="G6" s="27" t="s">
        <v>1</v>
      </c>
      <c r="H6" s="28" t="s">
        <v>3</v>
      </c>
      <c r="I6" s="26" t="s">
        <v>18</v>
      </c>
      <c r="J6" s="27" t="s">
        <v>1</v>
      </c>
      <c r="K6" s="28" t="s">
        <v>3</v>
      </c>
      <c r="L6" s="26" t="s">
        <v>8</v>
      </c>
      <c r="M6" s="27" t="s">
        <v>1</v>
      </c>
      <c r="N6" s="28" t="s">
        <v>3</v>
      </c>
      <c r="O6" s="26" t="s">
        <v>8</v>
      </c>
      <c r="P6" s="27" t="s">
        <v>1</v>
      </c>
      <c r="Q6" s="28" t="s">
        <v>3</v>
      </c>
      <c r="R6" s="26" t="s">
        <v>8</v>
      </c>
      <c r="S6" s="27" t="s">
        <v>1</v>
      </c>
      <c r="T6" s="28" t="s">
        <v>3</v>
      </c>
      <c r="U6" s="26" t="s">
        <v>8</v>
      </c>
      <c r="V6" s="27" t="s">
        <v>1</v>
      </c>
      <c r="W6" s="28" t="s">
        <v>3</v>
      </c>
      <c r="X6" s="16"/>
      <c r="Y6" s="350" t="s">
        <v>8</v>
      </c>
      <c r="Z6" s="351"/>
      <c r="AA6" s="348" t="s">
        <v>1</v>
      </c>
      <c r="AB6" s="351"/>
      <c r="AC6" s="348" t="s">
        <v>3</v>
      </c>
      <c r="AD6" s="349"/>
      <c r="AE6" s="350" t="s">
        <v>8</v>
      </c>
      <c r="AF6" s="351"/>
      <c r="AG6" s="348" t="s">
        <v>1</v>
      </c>
      <c r="AH6" s="351"/>
      <c r="AI6" s="348" t="s">
        <v>3</v>
      </c>
      <c r="AJ6" s="349"/>
    </row>
    <row r="7" spans="1:36" ht="48" thickBot="1">
      <c r="A7" s="43" t="s">
        <v>21</v>
      </c>
      <c r="B7" s="42" t="s">
        <v>5</v>
      </c>
      <c r="C7" s="30" t="s">
        <v>6</v>
      </c>
      <c r="D7" s="31" t="s">
        <v>6</v>
      </c>
      <c r="E7" s="32" t="s">
        <v>6</v>
      </c>
      <c r="F7" s="92">
        <v>0.3521</v>
      </c>
      <c r="G7" s="31" t="s">
        <v>43</v>
      </c>
      <c r="H7" s="32" t="s">
        <v>155</v>
      </c>
      <c r="I7" s="92">
        <v>0.5076</v>
      </c>
      <c r="J7" s="31" t="s">
        <v>43</v>
      </c>
      <c r="K7" s="32" t="s">
        <v>155</v>
      </c>
      <c r="L7" s="92">
        <v>0.0971</v>
      </c>
      <c r="M7" s="31" t="s">
        <v>43</v>
      </c>
      <c r="N7" s="32" t="s">
        <v>155</v>
      </c>
      <c r="O7" s="92">
        <v>0.0432</v>
      </c>
      <c r="P7" s="31" t="s">
        <v>43</v>
      </c>
      <c r="Q7" s="32" t="s">
        <v>155</v>
      </c>
      <c r="R7" s="30"/>
      <c r="S7" s="31" t="s">
        <v>43</v>
      </c>
      <c r="T7" s="32" t="s">
        <v>155</v>
      </c>
      <c r="U7" s="30"/>
      <c r="V7" s="31" t="s">
        <v>43</v>
      </c>
      <c r="W7" s="32" t="s">
        <v>155</v>
      </c>
      <c r="X7" s="36"/>
      <c r="Y7" s="30" t="s">
        <v>6</v>
      </c>
      <c r="Z7" s="31" t="s">
        <v>13</v>
      </c>
      <c r="AA7" s="31" t="s">
        <v>6</v>
      </c>
      <c r="AB7" s="31" t="s">
        <v>13</v>
      </c>
      <c r="AC7" s="31" t="s">
        <v>6</v>
      </c>
      <c r="AD7" s="32" t="s">
        <v>13</v>
      </c>
      <c r="AE7" s="30" t="s">
        <v>6</v>
      </c>
      <c r="AF7" s="31" t="s">
        <v>13</v>
      </c>
      <c r="AG7" s="31" t="s">
        <v>6</v>
      </c>
      <c r="AH7" s="31" t="s">
        <v>13</v>
      </c>
      <c r="AI7" s="31" t="s">
        <v>6</v>
      </c>
      <c r="AJ7" s="32" t="s">
        <v>13</v>
      </c>
    </row>
    <row r="8" spans="1:36" s="1" customFormat="1" ht="15">
      <c r="A8" s="85" t="str">
        <f>+OE!A8</f>
        <v>1.</v>
      </c>
      <c r="B8" s="93" t="str">
        <f>+OE!B8</f>
        <v>Komunala Koper d.o.o.</v>
      </c>
      <c r="C8" s="59">
        <f>+OE!C8+OE!F8+OE!I8+OE!L8+OE!O8+OE!R8+OE!V8+OE!AB8</f>
        <v>1887.395</v>
      </c>
      <c r="D8" s="83">
        <f>+OE!D8+OE!G8+OE!J8+OE!M8+OE!P8+OE!S8+OE!X8</f>
        <v>596.785</v>
      </c>
      <c r="E8" s="84">
        <f>+OE!E8+OE!H8+OE!K8+OE!N8+OE!Q8+OE!T8+OE!Z8</f>
        <v>206.954</v>
      </c>
      <c r="F8" s="66"/>
      <c r="G8" s="67">
        <f>+(OE!C8+OE!D8+OE!E8)/('OE za odvoz pri IJS '!$C8+'OE za odvoz pri IJS '!$D8+'OE za odvoz pri IJS '!$E8)</f>
        <v>0.18535680497515172</v>
      </c>
      <c r="H8" s="320">
        <f>IF(+F$7-G8&gt;=0,(F$7-G8)*$C8,0)</f>
        <v>314.71027257392353</v>
      </c>
      <c r="I8" s="66"/>
      <c r="J8" s="67">
        <f>+(OE!F8+OE!G8+OE!H8)/('OE za odvoz pri IJS '!$C8+'OE za odvoz pri IJS '!$D8+'OE za odvoz pri IJS '!$E8)</f>
        <v>0.2677566408807588</v>
      </c>
      <c r="K8" s="320">
        <f>IF(+I$7-J8&gt;=0,(I$7-J8)*$C8,0)</f>
        <v>452.67915678486037</v>
      </c>
      <c r="L8" s="66"/>
      <c r="M8" s="67">
        <f>+(OE!I8+OE!J8+OE!K8)/('OE za odvoz pri IJS '!$C8+'OE za odvoz pri IJS '!$D8+'OE za odvoz pri IJS '!$E8)</f>
        <v>0.0918701930115706</v>
      </c>
      <c r="N8" s="320">
        <f>IF(+L$7-M8&gt;=0,(L$7-M8)*$C8,0)</f>
        <v>9.870711560926729</v>
      </c>
      <c r="O8" s="66"/>
      <c r="P8" s="67">
        <f>+(OE!L8+OE!M8+OE!N8)/('OE za odvoz pri IJS '!$C8+'OE za odvoz pri IJS '!$D8+'OE za odvoz pri IJS '!$E8)</f>
        <v>0.03140311853664663</v>
      </c>
      <c r="Q8" s="320">
        <f>IF(+O$7-P8&gt;=0,(O$7-P8)*$C8,0)</f>
        <v>22.265375089525836</v>
      </c>
      <c r="R8" s="66"/>
      <c r="S8" s="67">
        <f>+(OE!O8+OE!P8+OE!Q8)/('OE za odvoz pri IJS '!$C8+'OE za odvoz pri IJS '!$D8+'OE za odvoz pri IJS '!$E8)</f>
        <v>0</v>
      </c>
      <c r="T8" s="320">
        <f>IF(+R$7-S8&gt;=0,(R$7-S8)*$C8,0)</f>
        <v>0</v>
      </c>
      <c r="U8" s="66"/>
      <c r="V8" s="67">
        <f>+(OE!R8+OE!S8+OE!T8)/('OE za odvoz pri IJS '!$C8+'OE za odvoz pri IJS '!$D8+'OE za odvoz pri IJS '!$E8)</f>
        <v>0</v>
      </c>
      <c r="W8" s="320">
        <f>IF(+U$7-V8&gt;=0,(U$7-V8)*$C8,0)</f>
        <v>0</v>
      </c>
      <c r="X8" s="52"/>
      <c r="Y8" s="99"/>
      <c r="Z8" s="100"/>
      <c r="AA8" s="100"/>
      <c r="AB8" s="100"/>
      <c r="AC8" s="100"/>
      <c r="AD8" s="101"/>
      <c r="AE8" s="102"/>
      <c r="AF8" s="100"/>
      <c r="AG8" s="100"/>
      <c r="AH8" s="100"/>
      <c r="AI8" s="100"/>
      <c r="AJ8" s="101"/>
    </row>
    <row r="9" spans="1:36" ht="15">
      <c r="A9" s="34" t="str">
        <f>+OE!A9</f>
        <v>2.</v>
      </c>
      <c r="B9" s="93" t="str">
        <f>+OE!B9</f>
        <v>Komunala Laško d.o.o.</v>
      </c>
      <c r="C9" s="60">
        <f>+OE!C9+OE!F9+OE!I9+OE!L9+OE!O9+OE!R9+OE!V9+OE!AB9</f>
        <v>373.24</v>
      </c>
      <c r="D9" s="61">
        <f>+OE!D9+OE!G9+OE!J9+OE!M9+OE!P9+OE!S9+OE!X9</f>
        <v>527.4200000000001</v>
      </c>
      <c r="E9" s="62">
        <f>+OE!E9+OE!H9+OE!K9+OE!N9+OE!Q9+OE!T9+OE!Z9</f>
        <v>491.53999999999996</v>
      </c>
      <c r="F9" s="66"/>
      <c r="G9" s="67">
        <f>+(OE!C9+OE!D9+OE!E9)/('OE za odvoz pri IJS '!$C9+'OE za odvoz pri IJS '!$D9+'OE za odvoz pri IJS '!$E9)</f>
        <v>0.6948570607671312</v>
      </c>
      <c r="H9" s="320">
        <f aca="true" t="shared" si="0" ref="H9:H61">IF(+F$7-G9&gt;=0,(F$7-G9)*$C9,0)</f>
        <v>0</v>
      </c>
      <c r="I9" s="66"/>
      <c r="J9" s="67">
        <f>+(OE!F9+OE!G9+OE!H9)/('OE za odvoz pri IJS '!$C9+'OE za odvoz pri IJS '!$D9+'OE za odvoz pri IJS '!$E9)</f>
        <v>0.19681080304553944</v>
      </c>
      <c r="K9" s="320">
        <f aca="true" t="shared" si="1" ref="K9:K61">IF(+I$7-J9&gt;=0,(I$7-J9)*$C9,0)</f>
        <v>115.99895987128288</v>
      </c>
      <c r="L9" s="66"/>
      <c r="M9" s="67">
        <f>+(OE!I9+OE!J9+OE!K9)/('OE za odvoz pri IJS '!$C9+'OE za odvoz pri IJS '!$D9+'OE za odvoz pri IJS '!$E9)</f>
        <v>0.08692141933630225</v>
      </c>
      <c r="N9" s="320">
        <f aca="true" t="shared" si="2" ref="N9:N61">IF(+L$7-M9&gt;=0,(L$7-M9)*$C9,0)</f>
        <v>3.7990534469185504</v>
      </c>
      <c r="O9" s="66"/>
      <c r="P9" s="67">
        <f>+(OE!L9+OE!M9+OE!N9)/('OE za odvoz pri IJS '!$C9+'OE za odvoz pri IJS '!$D9+'OE za odvoz pri IJS '!$E9)</f>
        <v>0.02141071685102715</v>
      </c>
      <c r="Q9" s="320">
        <f aca="true" t="shared" si="3" ref="Q9:Q61">IF(+O$7-P9&gt;=0,(O$7-P9)*$C9,0)</f>
        <v>8.132632042522626</v>
      </c>
      <c r="R9" s="66"/>
      <c r="S9" s="67">
        <f>+(OE!O9+OE!P9+OE!Q9)/('OE za odvoz pri IJS '!$C9+'OE za odvoz pri IJS '!$D9+'OE za odvoz pri IJS '!$E9)</f>
        <v>0</v>
      </c>
      <c r="T9" s="320">
        <f aca="true" t="shared" si="4" ref="T9:T61">IF(+R$7-S9&gt;=0,(R$7-S9)*$C9,0)</f>
        <v>0</v>
      </c>
      <c r="U9" s="66"/>
      <c r="V9" s="67">
        <f>+(OE!R9+OE!S9+OE!T9)/('OE za odvoz pri IJS '!$C9+'OE za odvoz pri IJS '!$D9+'OE za odvoz pri IJS '!$E9)</f>
        <v>0</v>
      </c>
      <c r="W9" s="320">
        <f aca="true" t="shared" si="5" ref="W9:W61">IF(+U$7-V9&gt;=0,(U$7-V9)*$C9,0)</f>
        <v>0</v>
      </c>
      <c r="X9" s="52"/>
      <c r="Y9" s="65"/>
      <c r="Z9" s="103"/>
      <c r="AA9" s="103"/>
      <c r="AB9" s="103"/>
      <c r="AC9" s="103"/>
      <c r="AD9" s="104"/>
      <c r="AE9" s="65"/>
      <c r="AF9" s="103"/>
      <c r="AG9" s="103"/>
      <c r="AH9" s="103"/>
      <c r="AI9" s="103"/>
      <c r="AJ9" s="104"/>
    </row>
    <row r="10" spans="1:36" s="1" customFormat="1" ht="15">
      <c r="A10" s="34" t="str">
        <f>+OE!A10</f>
        <v>3.</v>
      </c>
      <c r="B10" s="93" t="str">
        <f>+OE!B10</f>
        <v>Komunalno stanovanjska družba d.o.o. Ajdovščina</v>
      </c>
      <c r="C10" s="60">
        <f>+OE!C10+OE!F10+OE!I10+OE!L10+OE!O10+OE!R10+OE!V10+OE!AB10</f>
        <v>943.49</v>
      </c>
      <c r="D10" s="61">
        <f>+OE!D10+OE!G10+OE!J10+OE!M10+OE!P10+OE!S10+OE!X10</f>
        <v>258</v>
      </c>
      <c r="E10" s="62">
        <f>+OE!E10+OE!H10+OE!K10+OE!N10+OE!Q10+OE!T10+OE!Z10</f>
        <v>195.089</v>
      </c>
      <c r="F10" s="66"/>
      <c r="G10" s="67">
        <f>+(OE!C10+OE!D10+OE!E10)/('OE za odvoz pri IJS '!$C10+'OE za odvoz pri IJS '!$D10+'OE za odvoz pri IJS '!$E10)</f>
        <v>0.21452778539559883</v>
      </c>
      <c r="H10" s="320">
        <f t="shared" si="0"/>
        <v>129.7980087571065</v>
      </c>
      <c r="I10" s="66"/>
      <c r="J10" s="67">
        <f>+(OE!F10+OE!G10+OE!H10)/('OE za odvoz pri IJS '!$C10+'OE za odvoz pri IJS '!$D10+'OE za odvoz pri IJS '!$E10)</f>
        <v>0.3687396130115088</v>
      </c>
      <c r="K10" s="320">
        <f t="shared" si="1"/>
        <v>131.0133865197716</v>
      </c>
      <c r="L10" s="66"/>
      <c r="M10" s="67">
        <f>+(OE!I10+OE!J10+OE!K10)/('OE za odvoz pri IJS '!$C10+'OE za odvoz pri IJS '!$D10+'OE za odvoz pri IJS '!$E10)</f>
        <v>0.0662833967860035</v>
      </c>
      <c r="N10" s="320">
        <f t="shared" si="2"/>
        <v>29.07515696637356</v>
      </c>
      <c r="O10" s="66"/>
      <c r="P10" s="67">
        <f>+(OE!L10+OE!M10+OE!N10)/('OE za odvoz pri IJS '!$C10+'OE za odvoz pri IJS '!$D10+'OE za odvoz pri IJS '!$E10)</f>
        <v>0.03539362971947881</v>
      </c>
      <c r="Q10" s="320">
        <f t="shared" si="3"/>
        <v>7.365232295968937</v>
      </c>
      <c r="R10" s="66"/>
      <c r="S10" s="67">
        <f>+(OE!O10+OE!P10+OE!Q10)/('OE za odvoz pri IJS '!$C10+'OE za odvoz pri IJS '!$D10+'OE za odvoz pri IJS '!$E10)</f>
        <v>0</v>
      </c>
      <c r="T10" s="320">
        <f t="shared" si="4"/>
        <v>0</v>
      </c>
      <c r="U10" s="66"/>
      <c r="V10" s="67">
        <f>+(OE!R10+OE!S10+OE!T10)/('OE za odvoz pri IJS '!$C10+'OE za odvoz pri IJS '!$D10+'OE za odvoz pri IJS '!$E10)</f>
        <v>0</v>
      </c>
      <c r="W10" s="320">
        <f t="shared" si="5"/>
        <v>0</v>
      </c>
      <c r="X10" s="52"/>
      <c r="Y10" s="105"/>
      <c r="Z10" s="106"/>
      <c r="AA10" s="106"/>
      <c r="AB10" s="106"/>
      <c r="AC10" s="106"/>
      <c r="AD10" s="107"/>
      <c r="AE10" s="105"/>
      <c r="AF10" s="106"/>
      <c r="AG10" s="106"/>
      <c r="AH10" s="106"/>
      <c r="AI10" s="106"/>
      <c r="AJ10" s="107"/>
    </row>
    <row r="11" spans="1:36" ht="15">
      <c r="A11" s="34" t="str">
        <f>+OE!A11</f>
        <v>4.</v>
      </c>
      <c r="B11" s="93" t="str">
        <f>+OE!B11</f>
        <v>Komunala Ribnica d.o.o.</v>
      </c>
      <c r="C11" s="60">
        <f>+OE!C11+OE!F11+OE!I11+OE!L11+OE!O11+OE!R11+OE!V11+OE!AB11</f>
        <v>468.57000000000005</v>
      </c>
      <c r="D11" s="61">
        <f>+OE!D11+OE!G11+OE!J11+OE!M11+OE!P11+OE!S11+OE!X11</f>
        <v>178.94299999999998</v>
      </c>
      <c r="E11" s="62">
        <f>+OE!E11+OE!H11+OE!K11+OE!N11+OE!Q11+OE!T11+OE!Z11</f>
        <v>46.46</v>
      </c>
      <c r="F11" s="66"/>
      <c r="G11" s="67">
        <f>+(OE!C11+OE!D11+OE!E11)/('OE za odvoz pri IJS '!$C11+'OE za odvoz pri IJS '!$D11+'OE za odvoz pri IJS '!$E11)</f>
        <v>0.30341670353169353</v>
      </c>
      <c r="H11" s="320">
        <f t="shared" si="0"/>
        <v>22.811532226154377</v>
      </c>
      <c r="I11" s="66"/>
      <c r="J11" s="67">
        <f>+(OE!F11+OE!G11+OE!H11)/('OE za odvoz pri IJS '!$C11+'OE za odvoz pri IJS '!$D11+'OE za odvoz pri IJS '!$E11)</f>
        <v>0.4650757306119978</v>
      </c>
      <c r="K11" s="320">
        <f t="shared" si="1"/>
        <v>19.925596907136214</v>
      </c>
      <c r="L11" s="66"/>
      <c r="M11" s="67">
        <f>+(OE!I11+OE!J11+OE!K11)/('OE za odvoz pri IJS '!$C11+'OE za odvoz pri IJS '!$D11+'OE za odvoz pri IJS '!$E11)</f>
        <v>0.10216535801825143</v>
      </c>
      <c r="N11" s="320">
        <f t="shared" si="2"/>
        <v>0</v>
      </c>
      <c r="O11" s="66"/>
      <c r="P11" s="67">
        <f>+(OE!L11+OE!M11+OE!N11)/('OE za odvoz pri IJS '!$C11+'OE za odvoz pri IJS '!$D11+'OE za odvoz pri IJS '!$E11)</f>
        <v>0.0764006668847347</v>
      </c>
      <c r="Q11" s="320">
        <f t="shared" si="3"/>
        <v>0</v>
      </c>
      <c r="R11" s="66"/>
      <c r="S11" s="67">
        <f>+(OE!O11+OE!P11+OE!Q11)/('OE za odvoz pri IJS '!$C11+'OE za odvoz pri IJS '!$D11+'OE za odvoz pri IJS '!$E11)</f>
        <v>0</v>
      </c>
      <c r="T11" s="320">
        <f t="shared" si="4"/>
        <v>0</v>
      </c>
      <c r="U11" s="66"/>
      <c r="V11" s="67">
        <f>+(OE!R11+OE!S11+OE!T11)/('OE za odvoz pri IJS '!$C11+'OE za odvoz pri IJS '!$D11+'OE za odvoz pri IJS '!$E11)</f>
        <v>0</v>
      </c>
      <c r="W11" s="320">
        <f t="shared" si="5"/>
        <v>0</v>
      </c>
      <c r="X11" s="53"/>
      <c r="Y11" s="105"/>
      <c r="Z11" s="106"/>
      <c r="AA11" s="106"/>
      <c r="AB11" s="106"/>
      <c r="AC11" s="106"/>
      <c r="AD11" s="107"/>
      <c r="AE11" s="105"/>
      <c r="AF11" s="106"/>
      <c r="AG11" s="106"/>
      <c r="AH11" s="106"/>
      <c r="AI11" s="106"/>
      <c r="AJ11" s="107"/>
    </row>
    <row r="12" spans="1:36" ht="15">
      <c r="A12" s="34" t="str">
        <f>+OE!A12</f>
        <v>5.</v>
      </c>
      <c r="B12" s="93" t="str">
        <f>+OE!B12</f>
        <v>Komunala Zagorje d.o.o.</v>
      </c>
      <c r="C12" s="60">
        <f>+OE!C12+OE!F12+OE!I12+OE!L12+OE!O12+OE!R12+OE!V12+OE!AB12</f>
        <v>505.61000000000007</v>
      </c>
      <c r="D12" s="61">
        <f>+OE!D12+OE!G12+OE!J12+OE!M12+OE!P12+OE!S12+OE!X12</f>
        <v>206.26</v>
      </c>
      <c r="E12" s="62">
        <f>+OE!E12+OE!H12+OE!K12+OE!N12+OE!Q12+OE!T12+OE!Z12</f>
        <v>116.91799999999999</v>
      </c>
      <c r="F12" s="66"/>
      <c r="G12" s="67">
        <f>+(OE!C12+OE!D12+OE!E12)/('OE za odvoz pri IJS '!$C12+'OE za odvoz pri IJS '!$D12+'OE za odvoz pri IJS '!$E12)</f>
        <v>0.3104895341148761</v>
      </c>
      <c r="H12" s="320">
        <f t="shared" si="0"/>
        <v>21.0386676561775</v>
      </c>
      <c r="I12" s="66"/>
      <c r="J12" s="67">
        <f>+(OE!F12+OE!G12+OE!H12)/('OE za odvoz pri IJS '!$C12+'OE za odvoz pri IJS '!$D12+'OE za odvoz pri IJS '!$E12)</f>
        <v>0.540601456584796</v>
      </c>
      <c r="K12" s="320">
        <f t="shared" si="1"/>
        <v>0</v>
      </c>
      <c r="L12" s="66"/>
      <c r="M12" s="67">
        <f>+(OE!I12+OE!J12+OE!K12)/('OE za odvoz pri IJS '!$C12+'OE za odvoz pri IJS '!$D12+'OE za odvoz pri IJS '!$E12)</f>
        <v>0.04128920785532608</v>
      </c>
      <c r="N12" s="320">
        <f t="shared" si="2"/>
        <v>28.218494616268586</v>
      </c>
      <c r="O12" s="66"/>
      <c r="P12" s="67">
        <f>+(OE!L12+OE!M12+OE!N12)/('OE za odvoz pri IJS '!$C12+'OE za odvoz pri IJS '!$D12+'OE za odvoz pri IJS '!$E12)</f>
        <v>0.1076198014450016</v>
      </c>
      <c r="Q12" s="320">
        <f t="shared" si="3"/>
        <v>0</v>
      </c>
      <c r="R12" s="66"/>
      <c r="S12" s="67">
        <f>+(OE!O12+OE!P12+OE!Q12)/('OE za odvoz pri IJS '!$C12+'OE za odvoz pri IJS '!$D12+'OE za odvoz pri IJS '!$E12)</f>
        <v>0</v>
      </c>
      <c r="T12" s="320">
        <f t="shared" si="4"/>
        <v>0</v>
      </c>
      <c r="U12" s="66"/>
      <c r="V12" s="67">
        <f>+(OE!R12+OE!S12+OE!T12)/('OE za odvoz pri IJS '!$C12+'OE za odvoz pri IJS '!$D12+'OE za odvoz pri IJS '!$E12)</f>
        <v>0</v>
      </c>
      <c r="W12" s="320">
        <f t="shared" si="5"/>
        <v>0</v>
      </c>
      <c r="X12" s="54"/>
      <c r="Y12" s="65"/>
      <c r="Z12" s="103"/>
      <c r="AA12" s="103"/>
      <c r="AB12" s="103"/>
      <c r="AC12" s="103"/>
      <c r="AD12" s="104"/>
      <c r="AE12" s="65"/>
      <c r="AF12" s="103"/>
      <c r="AG12" s="103"/>
      <c r="AH12" s="103"/>
      <c r="AI12" s="103"/>
      <c r="AJ12" s="104"/>
    </row>
    <row r="13" spans="1:36" ht="15">
      <c r="A13" s="34" t="str">
        <f>+OE!A13</f>
        <v>6.</v>
      </c>
      <c r="B13" s="93" t="str">
        <f>+OE!B13</f>
        <v>JKP d.o.o. Slov. Konjice</v>
      </c>
      <c r="C13" s="60">
        <f>+OE!C13+OE!F13+OE!I13+OE!L13+OE!O13+OE!R13+OE!V13+OE!AB13</f>
        <v>805.1899999999999</v>
      </c>
      <c r="D13" s="61">
        <f>+OE!D13+OE!G13+OE!J13+OE!M13+OE!P13+OE!S13+OE!X13</f>
        <v>220.84199999999998</v>
      </c>
      <c r="E13" s="62">
        <f>+OE!E13+OE!H13+OE!K13+OE!N13+OE!Q13+OE!T13+OE!Z13</f>
        <v>93.77999999999999</v>
      </c>
      <c r="F13" s="66"/>
      <c r="G13" s="67">
        <f>+(OE!C13+OE!D13+OE!E13)/('OE za odvoz pri IJS '!$C13+'OE za odvoz pri IJS '!$D13+'OE za odvoz pri IJS '!$E13)</f>
        <v>0.2157076366390073</v>
      </c>
      <c r="H13" s="320">
        <f t="shared" si="0"/>
        <v>109.82176705463772</v>
      </c>
      <c r="I13" s="66"/>
      <c r="J13" s="67">
        <f>+(OE!F13+OE!G13+OE!H13)/('OE za odvoz pri IJS '!$C13+'OE za odvoz pri IJS '!$D13+'OE za odvoz pri IJS '!$E13)</f>
        <v>0.4403685618657418</v>
      </c>
      <c r="K13" s="320">
        <f t="shared" si="1"/>
        <v>54.13408167132339</v>
      </c>
      <c r="L13" s="66"/>
      <c r="M13" s="67">
        <f>+(OE!I13+OE!J13+OE!K13)/('OE za odvoz pri IJS '!$C13+'OE za odvoz pri IJS '!$D13+'OE za odvoz pri IJS '!$E13)</f>
        <v>0.10498190767736013</v>
      </c>
      <c r="N13" s="320">
        <f t="shared" si="2"/>
        <v>0</v>
      </c>
      <c r="O13" s="66"/>
      <c r="P13" s="67">
        <f>+(OE!L13+OE!M13+OE!N13)/('OE za odvoz pri IJS '!$C13+'OE za odvoz pri IJS '!$D13+'OE za odvoz pri IJS '!$E13)</f>
        <v>0.047659785749750855</v>
      </c>
      <c r="Q13" s="320">
        <f t="shared" si="3"/>
        <v>0</v>
      </c>
      <c r="R13" s="66"/>
      <c r="S13" s="67">
        <f>+(OE!O13+OE!P13+OE!Q13)/('OE za odvoz pri IJS '!$C13+'OE za odvoz pri IJS '!$D13+'OE za odvoz pri IJS '!$E13)</f>
        <v>0</v>
      </c>
      <c r="T13" s="320">
        <f t="shared" si="4"/>
        <v>0</v>
      </c>
      <c r="U13" s="66"/>
      <c r="V13" s="67">
        <f>+(OE!R13+OE!S13+OE!T13)/('OE za odvoz pri IJS '!$C13+'OE za odvoz pri IJS '!$D13+'OE za odvoz pri IJS '!$E13)</f>
        <v>0</v>
      </c>
      <c r="W13" s="320">
        <f t="shared" si="5"/>
        <v>0</v>
      </c>
      <c r="X13" s="52"/>
      <c r="Y13" s="65"/>
      <c r="Z13" s="103"/>
      <c r="AA13" s="103"/>
      <c r="AB13" s="103"/>
      <c r="AC13" s="103"/>
      <c r="AD13" s="104"/>
      <c r="AE13" s="65"/>
      <c r="AF13" s="103"/>
      <c r="AG13" s="103"/>
      <c r="AH13" s="103"/>
      <c r="AI13" s="103"/>
      <c r="AJ13" s="104"/>
    </row>
    <row r="14" spans="1:36" ht="15">
      <c r="A14" s="34" t="str">
        <f>+OE!A14</f>
        <v>7.</v>
      </c>
      <c r="B14" s="93" t="str">
        <f>+OE!B14</f>
        <v>KSP Litija d.o.o.</v>
      </c>
      <c r="C14" s="60">
        <f>+OE!C14+OE!F14+OE!I14+OE!L14+OE!O14+OE!R14+OE!V14+OE!AB14</f>
        <v>940</v>
      </c>
      <c r="D14" s="61">
        <f>+OE!D14+OE!G14+OE!J14+OE!M14+OE!P14+OE!S14+OE!X14</f>
        <v>229</v>
      </c>
      <c r="E14" s="62">
        <f>+OE!E14+OE!H14+OE!K14+OE!N14+OE!Q14+OE!T14+OE!Z14</f>
        <v>166</v>
      </c>
      <c r="F14" s="66"/>
      <c r="G14" s="67">
        <f>+(OE!C14+OE!D14+OE!E14)/('OE za odvoz pri IJS '!$C14+'OE za odvoz pri IJS '!$D14+'OE za odvoz pri IJS '!$E14)</f>
        <v>0.22172284644194756</v>
      </c>
      <c r="H14" s="320">
        <f t="shared" si="0"/>
        <v>122.55452434456932</v>
      </c>
      <c r="I14" s="66"/>
      <c r="J14" s="67">
        <f>+(OE!F14+OE!G14+OE!H14)/('OE za odvoz pri IJS '!$C14+'OE za odvoz pri IJS '!$D14+'OE za odvoz pri IJS '!$E14)</f>
        <v>0.349812734082397</v>
      </c>
      <c r="K14" s="320">
        <f t="shared" si="1"/>
        <v>148.32002996254687</v>
      </c>
      <c r="L14" s="66"/>
      <c r="M14" s="67">
        <f>+(OE!I14+OE!J14+OE!K14)/('OE za odvoz pri IJS '!$C14+'OE za odvoz pri IJS '!$D14+'OE za odvoz pri IJS '!$E14)</f>
        <v>0.05093632958801498</v>
      </c>
      <c r="N14" s="320">
        <f t="shared" si="2"/>
        <v>43.393850187265926</v>
      </c>
      <c r="O14" s="66"/>
      <c r="P14" s="67">
        <f>+(OE!L14+OE!M14+OE!N14)/('OE za odvoz pri IJS '!$C14+'OE za odvoz pri IJS '!$D14+'OE za odvoz pri IJS '!$E14)</f>
        <v>0.04794007490636704</v>
      </c>
      <c r="Q14" s="320">
        <f t="shared" si="3"/>
        <v>0</v>
      </c>
      <c r="R14" s="66"/>
      <c r="S14" s="67">
        <f>+(OE!O14+OE!P14+OE!Q14)/('OE za odvoz pri IJS '!$C14+'OE za odvoz pri IJS '!$D14+'OE za odvoz pri IJS '!$E14)</f>
        <v>0</v>
      </c>
      <c r="T14" s="320">
        <f t="shared" si="4"/>
        <v>0</v>
      </c>
      <c r="U14" s="66"/>
      <c r="V14" s="67">
        <f>+(OE!R14+OE!S14+OE!T14)/('OE za odvoz pri IJS '!$C14+'OE za odvoz pri IJS '!$D14+'OE za odvoz pri IJS '!$E14)</f>
        <v>0</v>
      </c>
      <c r="W14" s="320">
        <f t="shared" si="5"/>
        <v>0</v>
      </c>
      <c r="X14" s="52"/>
      <c r="Y14" s="65"/>
      <c r="Z14" s="103"/>
      <c r="AA14" s="103"/>
      <c r="AB14" s="103"/>
      <c r="AC14" s="103"/>
      <c r="AD14" s="104"/>
      <c r="AE14" s="65"/>
      <c r="AF14" s="103"/>
      <c r="AG14" s="103"/>
      <c r="AH14" s="103"/>
      <c r="AI14" s="103"/>
      <c r="AJ14" s="104"/>
    </row>
    <row r="15" spans="1:36" s="1" customFormat="1" ht="15">
      <c r="A15" s="34" t="str">
        <f>+OE!A15</f>
        <v>8.</v>
      </c>
      <c r="B15" s="93" t="str">
        <f>+OE!B15</f>
        <v>Komunala Trebnje d.o.o.</v>
      </c>
      <c r="C15" s="60">
        <f>+OE!C15+OE!F15+OE!I15+OE!L15+OE!O15+OE!R15+OE!V15+OE!AB15</f>
        <v>1444.8200000000002</v>
      </c>
      <c r="D15" s="61">
        <f>+OE!D15+OE!G15+OE!J15+OE!M15+OE!P15+OE!S15+OE!X15</f>
        <v>227.02</v>
      </c>
      <c r="E15" s="62">
        <f>+OE!E15+OE!H15+OE!K15+OE!N15+OE!Q15+OE!T15+OE!Z15</f>
        <v>74.12800000000001</v>
      </c>
      <c r="F15" s="66"/>
      <c r="G15" s="67">
        <f>+(OE!C15+OE!D15+OE!E15)/('OE za odvoz pri IJS '!$C15+'OE za odvoz pri IJS '!$D15+'OE za odvoz pri IJS '!$E15)</f>
        <v>0.15129830558177468</v>
      </c>
      <c r="H15" s="320">
        <f t="shared" si="0"/>
        <v>290.12230412934036</v>
      </c>
      <c r="I15" s="66"/>
      <c r="J15" s="67">
        <f>+(OE!F15+OE!G15+OE!H15)/('OE za odvoz pri IJS '!$C15+'OE za odvoz pri IJS '!$D15+'OE za odvoz pri IJS '!$E15)</f>
        <v>0.3426454551286163</v>
      </c>
      <c r="K15" s="320">
        <f t="shared" si="1"/>
        <v>238.32962552107267</v>
      </c>
      <c r="L15" s="66"/>
      <c r="M15" s="67">
        <f>+(OE!I15+OE!J15+OE!K15)/('OE za odvoz pri IJS '!$C15+'OE za odvoz pri IJS '!$D15+'OE za odvoz pri IJS '!$E15)</f>
        <v>0.09955508921125701</v>
      </c>
      <c r="N15" s="320">
        <f t="shared" si="2"/>
        <v>0</v>
      </c>
      <c r="O15" s="66"/>
      <c r="P15" s="67">
        <f>+(OE!L15+OE!M15+OE!N15)/('OE za odvoz pri IJS '!$C15+'OE za odvoz pri IJS '!$D15+'OE za odvoz pri IJS '!$E15)</f>
        <v>0.06628872923215087</v>
      </c>
      <c r="Q15" s="320">
        <f t="shared" si="3"/>
        <v>0</v>
      </c>
      <c r="R15" s="66"/>
      <c r="S15" s="67">
        <f>+(OE!O15+OE!P15+OE!Q15)/('OE za odvoz pri IJS '!$C15+'OE za odvoz pri IJS '!$D15+'OE za odvoz pri IJS '!$E15)</f>
        <v>0</v>
      </c>
      <c r="T15" s="320">
        <f t="shared" si="4"/>
        <v>0</v>
      </c>
      <c r="U15" s="66"/>
      <c r="V15" s="67">
        <f>+(OE!R15+OE!S15+OE!T15)/('OE za odvoz pri IJS '!$C15+'OE za odvoz pri IJS '!$D15+'OE za odvoz pri IJS '!$E15)</f>
        <v>0</v>
      </c>
      <c r="W15" s="320">
        <f t="shared" si="5"/>
        <v>0</v>
      </c>
      <c r="X15" s="52"/>
      <c r="Y15" s="65"/>
      <c r="Z15" s="103"/>
      <c r="AA15" s="103"/>
      <c r="AB15" s="103"/>
      <c r="AC15" s="103"/>
      <c r="AD15" s="104"/>
      <c r="AE15" s="65"/>
      <c r="AF15" s="103"/>
      <c r="AG15" s="103"/>
      <c r="AH15" s="103"/>
      <c r="AI15" s="103"/>
      <c r="AJ15" s="104"/>
    </row>
    <row r="16" spans="1:36" ht="15">
      <c r="A16" s="34" t="str">
        <f>+OE!A16</f>
        <v>9.</v>
      </c>
      <c r="B16" s="93" t="str">
        <f>+OE!B16</f>
        <v>JKP Grosuplje</v>
      </c>
      <c r="C16" s="60">
        <f>+OE!C16+OE!F16+OE!I16+OE!L16+OE!O16+OE!R16+OE!V16+OE!AB16</f>
        <v>1711.7699999999998</v>
      </c>
      <c r="D16" s="61">
        <f>+OE!D16+OE!G16+OE!J16+OE!M16+OE!P16+OE!S16+OE!X16</f>
        <v>506.33000000000004</v>
      </c>
      <c r="E16" s="62">
        <f>+OE!E16+OE!H16+OE!K16+OE!N16+OE!Q16+OE!T16+OE!Z16</f>
        <v>212.157</v>
      </c>
      <c r="F16" s="66"/>
      <c r="G16" s="67">
        <f>+(OE!C16+OE!D16+OE!E16)/('OE za odvoz pri IJS '!$C16+'OE za odvoz pri IJS '!$D16+'OE za odvoz pri IJS '!$E16)</f>
        <v>0.3018956431356848</v>
      </c>
      <c r="H16" s="320">
        <f t="shared" si="0"/>
        <v>85.93831194962888</v>
      </c>
      <c r="I16" s="66"/>
      <c r="J16" s="67">
        <f>+(OE!F16+OE!G16+OE!H16)/('OE za odvoz pri IJS '!$C16+'OE za odvoz pri IJS '!$D16+'OE za odvoz pri IJS '!$E16)</f>
        <v>0.5537566603038279</v>
      </c>
      <c r="K16" s="320">
        <f t="shared" si="1"/>
        <v>0</v>
      </c>
      <c r="L16" s="66"/>
      <c r="M16" s="67">
        <f>+(OE!I16+OE!J16+OE!K16)/('OE za odvoz pri IJS '!$C16+'OE za odvoz pri IJS '!$D16+'OE za odvoz pri IJS '!$E16)</f>
        <v>0.09880025034389366</v>
      </c>
      <c r="N16" s="320">
        <f t="shared" si="2"/>
        <v>0</v>
      </c>
      <c r="O16" s="66"/>
      <c r="P16" s="67">
        <f>+(OE!L16+OE!M16+OE!N16)/('OE za odvoz pri IJS '!$C16+'OE za odvoz pri IJS '!$D16+'OE za odvoz pri IJS '!$E16)</f>
        <v>0.04554744621659355</v>
      </c>
      <c r="Q16" s="320">
        <f t="shared" si="3"/>
        <v>0</v>
      </c>
      <c r="R16" s="66"/>
      <c r="S16" s="67">
        <f>+(OE!O16+OE!P16+OE!Q16)/('OE za odvoz pri IJS '!$C16+'OE za odvoz pri IJS '!$D16+'OE za odvoz pri IJS '!$E16)</f>
        <v>0</v>
      </c>
      <c r="T16" s="320">
        <f t="shared" si="4"/>
        <v>0</v>
      </c>
      <c r="U16" s="66"/>
      <c r="V16" s="67">
        <f>+(OE!R16+OE!S16+OE!T16)/('OE za odvoz pri IJS '!$C16+'OE za odvoz pri IJS '!$D16+'OE za odvoz pri IJS '!$E16)</f>
        <v>0</v>
      </c>
      <c r="W16" s="320">
        <f t="shared" si="5"/>
        <v>0</v>
      </c>
      <c r="X16" s="52"/>
      <c r="Y16" s="65"/>
      <c r="Z16" s="103"/>
      <c r="AA16" s="103"/>
      <c r="AB16" s="103"/>
      <c r="AC16" s="103"/>
      <c r="AD16" s="104"/>
      <c r="AE16" s="65"/>
      <c r="AF16" s="103"/>
      <c r="AG16" s="103"/>
      <c r="AH16" s="103"/>
      <c r="AI16" s="103"/>
      <c r="AJ16" s="104"/>
    </row>
    <row r="17" spans="1:36" ht="15">
      <c r="A17" s="34" t="str">
        <f>+OE!A17</f>
        <v>10.</v>
      </c>
      <c r="B17" s="93" t="str">
        <f>+OE!B17</f>
        <v>Komunala Črnomelj</v>
      </c>
      <c r="C17" s="60">
        <f>+OE!C17+OE!F17+OE!I17+OE!L17+OE!O17+OE!R17+OE!V17+OE!AB17</f>
        <v>291</v>
      </c>
      <c r="D17" s="61">
        <f>+OE!D17+OE!G17+OE!J17+OE!M17+OE!P17+OE!S17+OE!X17</f>
        <v>136</v>
      </c>
      <c r="E17" s="62">
        <f>+OE!E17+OE!H17+OE!K17+OE!N17+OE!Q17+OE!T17+OE!Z17</f>
        <v>108</v>
      </c>
      <c r="F17" s="66"/>
      <c r="G17" s="67">
        <f>+(OE!C17+OE!D17+OE!E17)/('OE za odvoz pri IJS '!$C17+'OE za odvoz pri IJS '!$D17+'OE za odvoz pri IJS '!$E17)</f>
        <v>0.4747663551401869</v>
      </c>
      <c r="H17" s="320">
        <f t="shared" si="0"/>
        <v>0</v>
      </c>
      <c r="I17" s="66"/>
      <c r="J17" s="67">
        <f>+(OE!F17+OE!G17+OE!H17)/('OE za odvoz pri IJS '!$C17+'OE za odvoz pri IJS '!$D17+'OE za odvoz pri IJS '!$E17)</f>
        <v>0.36261682242990656</v>
      </c>
      <c r="K17" s="320">
        <f t="shared" si="1"/>
        <v>42.190104672897206</v>
      </c>
      <c r="L17" s="66"/>
      <c r="M17" s="67">
        <f>+(OE!I17+OE!J17+OE!K17)/('OE za odvoz pri IJS '!$C17+'OE za odvoz pri IJS '!$D17+'OE za odvoz pri IJS '!$E17)</f>
        <v>0.09345794392523364</v>
      </c>
      <c r="N17" s="320">
        <f t="shared" si="2"/>
        <v>1.059838317757012</v>
      </c>
      <c r="O17" s="66"/>
      <c r="P17" s="67">
        <f>+(OE!L17+OE!M17+OE!N17)/('OE za odvoz pri IJS '!$C17+'OE za odvoz pri IJS '!$D17+'OE za odvoz pri IJS '!$E17)</f>
        <v>0.05046728971962617</v>
      </c>
      <c r="Q17" s="320">
        <f t="shared" si="3"/>
        <v>0</v>
      </c>
      <c r="R17" s="66"/>
      <c r="S17" s="67">
        <f>+(OE!O17+OE!P17+OE!Q17)/('OE za odvoz pri IJS '!$C17+'OE za odvoz pri IJS '!$D17+'OE za odvoz pri IJS '!$E17)</f>
        <v>0</v>
      </c>
      <c r="T17" s="320">
        <f t="shared" si="4"/>
        <v>0</v>
      </c>
      <c r="U17" s="66"/>
      <c r="V17" s="67">
        <f>+(OE!R17+OE!S17+OE!T17)/('OE za odvoz pri IJS '!$C17+'OE za odvoz pri IJS '!$D17+'OE za odvoz pri IJS '!$E17)</f>
        <v>0</v>
      </c>
      <c r="W17" s="320">
        <f t="shared" si="5"/>
        <v>0</v>
      </c>
      <c r="X17" s="52"/>
      <c r="Y17" s="65"/>
      <c r="Z17" s="103"/>
      <c r="AA17" s="103"/>
      <c r="AB17" s="103"/>
      <c r="AC17" s="103"/>
      <c r="AD17" s="104"/>
      <c r="AE17" s="65"/>
      <c r="AF17" s="103"/>
      <c r="AG17" s="103"/>
      <c r="AH17" s="103"/>
      <c r="AI17" s="103"/>
      <c r="AJ17" s="104"/>
    </row>
    <row r="18" spans="1:36" ht="15">
      <c r="A18" s="34" t="str">
        <f>+OE!A18</f>
        <v>11.</v>
      </c>
      <c r="B18" s="93" t="str">
        <f>+OE!B18</f>
        <v>Saubermacher-Komunala Murska Sobota d.o.o.</v>
      </c>
      <c r="C18" s="60">
        <f>+OE!C18+OE!F18+OE!I18+OE!L18+OE!O18+OE!R18+OE!V18+OE!AB18</f>
        <v>1705.74</v>
      </c>
      <c r="D18" s="61">
        <f>+OE!D18+OE!G18+OE!J18+OE!M18+OE!P18+OE!S18+OE!X18</f>
        <v>738.31</v>
      </c>
      <c r="E18" s="62">
        <f>+OE!E18+OE!H18+OE!K18+OE!N18+OE!Q18+OE!T18+OE!Z18</f>
        <v>193.36</v>
      </c>
      <c r="F18" s="66"/>
      <c r="G18" s="67">
        <f>+(OE!C18+OE!D18+OE!E18)/('OE za odvoz pri IJS '!$C18+'OE za odvoz pri IJS '!$D18+'OE za odvoz pri IJS '!$E18)</f>
        <v>0.18389253092996535</v>
      </c>
      <c r="H18" s="320">
        <f t="shared" si="0"/>
        <v>286.91820829152095</v>
      </c>
      <c r="I18" s="66"/>
      <c r="J18" s="67">
        <f>+(OE!F18+OE!G18+OE!H18)/('OE za odvoz pri IJS '!$C18+'OE za odvoz pri IJS '!$D18+'OE za odvoz pri IJS '!$E18)</f>
        <v>0.4934670756537663</v>
      </c>
      <c r="K18" s="320">
        <f t="shared" si="1"/>
        <v>24.107094374344765</v>
      </c>
      <c r="L18" s="66"/>
      <c r="M18" s="67">
        <f>+(OE!I18+OE!J18+OE!K18)/('OE za odvoz pri IJS '!$C18+'OE za odvoz pri IJS '!$D18+'OE za odvoz pri IJS '!$E18)</f>
        <v>0.252404821396749</v>
      </c>
      <c r="N18" s="320">
        <f t="shared" si="2"/>
        <v>0</v>
      </c>
      <c r="O18" s="66"/>
      <c r="P18" s="67">
        <f>+(OE!L18+OE!M18+OE!N18)/('OE za odvoz pri IJS '!$C18+'OE za odvoz pri IJS '!$D18+'OE za odvoz pri IJS '!$E18)</f>
        <v>0.07023557201951915</v>
      </c>
      <c r="Q18" s="320">
        <f t="shared" si="3"/>
        <v>0</v>
      </c>
      <c r="R18" s="66"/>
      <c r="S18" s="67">
        <f>+(OE!O18+OE!P18+OE!Q18)/('OE za odvoz pri IJS '!$C18+'OE za odvoz pri IJS '!$D18+'OE za odvoz pri IJS '!$E18)</f>
        <v>0</v>
      </c>
      <c r="T18" s="320">
        <f t="shared" si="4"/>
        <v>0</v>
      </c>
      <c r="U18" s="66"/>
      <c r="V18" s="67">
        <f>+(OE!R18+OE!S18+OE!T18)/('OE za odvoz pri IJS '!$C18+'OE za odvoz pri IJS '!$D18+'OE za odvoz pri IJS '!$E18)</f>
        <v>0</v>
      </c>
      <c r="W18" s="320">
        <f t="shared" si="5"/>
        <v>0</v>
      </c>
      <c r="X18" s="52"/>
      <c r="Y18" s="65"/>
      <c r="Z18" s="103"/>
      <c r="AA18" s="103"/>
      <c r="AB18" s="103"/>
      <c r="AC18" s="103"/>
      <c r="AD18" s="104"/>
      <c r="AE18" s="65"/>
      <c r="AF18" s="103"/>
      <c r="AG18" s="103"/>
      <c r="AH18" s="103"/>
      <c r="AI18" s="103"/>
      <c r="AJ18" s="104"/>
    </row>
    <row r="19" spans="1:36" ht="15">
      <c r="A19" s="34" t="str">
        <f>+OE!A19</f>
        <v>12.</v>
      </c>
      <c r="B19" s="93" t="str">
        <f>+OE!B19</f>
        <v>JP Komunala Ilirska Bistrica, d.o.o.</v>
      </c>
      <c r="C19" s="60">
        <f>+OE!C19+OE!F19+OE!I19+OE!L19+OE!O19+OE!R19+OE!V19+OE!AB19</f>
        <v>30.88</v>
      </c>
      <c r="D19" s="61">
        <f>+OE!D19+OE!G19+OE!J19+OE!M19+OE!P19+OE!S19+OE!X19</f>
        <v>114.05</v>
      </c>
      <c r="E19" s="62">
        <f>+OE!E19+OE!H19+OE!K19+OE!N19+OE!Q19+OE!T19+OE!Z19</f>
        <v>62.16</v>
      </c>
      <c r="F19" s="66"/>
      <c r="G19" s="67">
        <f>+(OE!C19+OE!D19+OE!E19)/('OE za odvoz pri IJS '!$C19+'OE za odvoz pri IJS '!$D19+'OE za odvoz pri IJS '!$E19)</f>
        <v>0</v>
      </c>
      <c r="H19" s="320">
        <f t="shared" si="0"/>
        <v>10.872848000000001</v>
      </c>
      <c r="I19" s="66"/>
      <c r="J19" s="67">
        <f>+(OE!F19+OE!G19+OE!H19)/('OE za odvoz pri IJS '!$C19+'OE za odvoz pri IJS '!$D19+'OE za odvoz pri IJS '!$E19)</f>
        <v>0</v>
      </c>
      <c r="K19" s="320">
        <f t="shared" si="1"/>
        <v>15.674688000000002</v>
      </c>
      <c r="L19" s="66"/>
      <c r="M19" s="67">
        <f>+(OE!I19+OE!J19+OE!K19)/('OE za odvoz pri IJS '!$C19+'OE za odvoz pri IJS '!$D19+'OE za odvoz pri IJS '!$E19)</f>
        <v>0.987927954029649</v>
      </c>
      <c r="N19" s="320">
        <f t="shared" si="2"/>
        <v>0</v>
      </c>
      <c r="O19" s="66"/>
      <c r="P19" s="67">
        <f>+(OE!L19+OE!M19+OE!N19)/('OE za odvoz pri IJS '!$C19+'OE za odvoz pri IJS '!$D19+'OE za odvoz pri IJS '!$E19)</f>
        <v>0</v>
      </c>
      <c r="Q19" s="320">
        <f t="shared" si="3"/>
        <v>1.334016</v>
      </c>
      <c r="R19" s="66"/>
      <c r="S19" s="67">
        <f>+(OE!O19+OE!P19+OE!Q19)/('OE za odvoz pri IJS '!$C19+'OE za odvoz pri IJS '!$D19+'OE za odvoz pri IJS '!$E19)</f>
        <v>0</v>
      </c>
      <c r="T19" s="320">
        <f t="shared" si="4"/>
        <v>0</v>
      </c>
      <c r="U19" s="66"/>
      <c r="V19" s="67">
        <f>+(OE!R19+OE!S19+OE!T19)/('OE za odvoz pri IJS '!$C19+'OE za odvoz pri IJS '!$D19+'OE za odvoz pri IJS '!$E19)</f>
        <v>0</v>
      </c>
      <c r="W19" s="320">
        <f t="shared" si="5"/>
        <v>0</v>
      </c>
      <c r="X19" s="52"/>
      <c r="Y19" s="65"/>
      <c r="Z19" s="103"/>
      <c r="AA19" s="103"/>
      <c r="AB19" s="103"/>
      <c r="AC19" s="103"/>
      <c r="AD19" s="104"/>
      <c r="AE19" s="65"/>
      <c r="AF19" s="103"/>
      <c r="AG19" s="103"/>
      <c r="AH19" s="103"/>
      <c r="AI19" s="103"/>
      <c r="AJ19" s="104"/>
    </row>
    <row r="20" spans="1:36" ht="15">
      <c r="A20" s="34" t="str">
        <f>+OE!A20</f>
        <v>13.</v>
      </c>
      <c r="B20" s="93" t="str">
        <f>+OE!B20</f>
        <v>Komunala Metlika d.o.o.</v>
      </c>
      <c r="C20" s="60">
        <f>+OE!C20+OE!F20+OE!I20+OE!L20+OE!O20+OE!R20+OE!V20+OE!AB20</f>
        <v>264.65</v>
      </c>
      <c r="D20" s="61">
        <f>+OE!D20+OE!G20+OE!J20+OE!M20+OE!P20+OE!S20+OE!X20</f>
        <v>100.78</v>
      </c>
      <c r="E20" s="62">
        <f>+OE!E20+OE!H20+OE!K20+OE!N20+OE!Q20+OE!T20+OE!Z20</f>
        <v>70.098</v>
      </c>
      <c r="F20" s="66"/>
      <c r="G20" s="67">
        <f>+(OE!C20+OE!D20+OE!E20)/('OE za odvoz pri IJS '!$C20+'OE za odvoz pri IJS '!$D20+'OE za odvoz pri IJS '!$E20)</f>
        <v>0.3366212964493672</v>
      </c>
      <c r="H20" s="320">
        <f t="shared" si="0"/>
        <v>4.09643889467497</v>
      </c>
      <c r="I20" s="66"/>
      <c r="J20" s="67">
        <f>+(OE!F20+OE!G20+OE!H20)/('OE za odvoz pri IJS '!$C20+'OE za odvoz pri IJS '!$D20+'OE za odvoz pri IJS '!$E20)</f>
        <v>0.5038022813688213</v>
      </c>
      <c r="K20" s="320">
        <f t="shared" si="1"/>
        <v>1.0050662357414497</v>
      </c>
      <c r="L20" s="66"/>
      <c r="M20" s="67">
        <f>+(OE!I20+OE!J20+OE!K20)/('OE za odvoz pri IJS '!$C20+'OE za odvoz pri IJS '!$D20+'OE za odvoz pri IJS '!$E20)</f>
        <v>0.10203706765121875</v>
      </c>
      <c r="N20" s="320">
        <f t="shared" si="2"/>
        <v>0</v>
      </c>
      <c r="O20" s="66"/>
      <c r="P20" s="67">
        <f>+(OE!L20+OE!M20+OE!N20)/('OE za odvoz pri IJS '!$C20+'OE za odvoz pri IJS '!$D20+'OE za odvoz pri IJS '!$E20)</f>
        <v>0.05753935453059275</v>
      </c>
      <c r="Q20" s="320">
        <f t="shared" si="3"/>
        <v>0</v>
      </c>
      <c r="R20" s="66"/>
      <c r="S20" s="67">
        <f>+(OE!O20+OE!P20+OE!Q20)/('OE za odvoz pri IJS '!$C20+'OE za odvoz pri IJS '!$D20+'OE za odvoz pri IJS '!$E20)</f>
        <v>0</v>
      </c>
      <c r="T20" s="320">
        <f t="shared" si="4"/>
        <v>0</v>
      </c>
      <c r="U20" s="66"/>
      <c r="V20" s="67">
        <f>+(OE!R20+OE!S20+OE!T20)/('OE za odvoz pri IJS '!$C20+'OE za odvoz pri IJS '!$D20+'OE za odvoz pri IJS '!$E20)</f>
        <v>0</v>
      </c>
      <c r="W20" s="320">
        <f t="shared" si="5"/>
        <v>0</v>
      </c>
      <c r="X20" s="52"/>
      <c r="Y20" s="65"/>
      <c r="Z20" s="103"/>
      <c r="AA20" s="103"/>
      <c r="AB20" s="103"/>
      <c r="AC20" s="103"/>
      <c r="AD20" s="104"/>
      <c r="AE20" s="65"/>
      <c r="AF20" s="103"/>
      <c r="AG20" s="103"/>
      <c r="AH20" s="103"/>
      <c r="AI20" s="103"/>
      <c r="AJ20" s="104"/>
    </row>
    <row r="21" spans="1:36" ht="15">
      <c r="A21" s="34" t="str">
        <f>+OE!A21</f>
        <v>14.</v>
      </c>
      <c r="B21" s="93" t="str">
        <f>+OE!B21</f>
        <v>Javno podjetje Komunala Trbovlje, d.o.o.</v>
      </c>
      <c r="C21" s="60">
        <f>+OE!C21+OE!F21+OE!I21+OE!L21+OE!O21+OE!R21+OE!V21+OE!AB21</f>
        <v>1001</v>
      </c>
      <c r="D21" s="61">
        <f>+OE!D21+OE!G21+OE!J21+OE!M21+OE!P21+OE!S21+OE!X21</f>
        <v>119</v>
      </c>
      <c r="E21" s="62">
        <f>+OE!E21+OE!H21+OE!K21+OE!N21+OE!Q21+OE!T21+OE!Z21</f>
        <v>70</v>
      </c>
      <c r="F21" s="66"/>
      <c r="G21" s="67">
        <f>+(OE!C21+OE!D21+OE!E21)/('OE za odvoz pri IJS '!$C21+'OE za odvoz pri IJS '!$D21+'OE za odvoz pri IJS '!$E21)</f>
        <v>0.20336134453781513</v>
      </c>
      <c r="H21" s="320">
        <f t="shared" si="0"/>
        <v>148.8873941176471</v>
      </c>
      <c r="I21" s="66"/>
      <c r="J21" s="67">
        <f>+(OE!F21+OE!G21+OE!H21)/('OE za odvoz pri IJS '!$C21+'OE za odvoz pri IJS '!$D21+'OE za odvoz pri IJS '!$E21)</f>
        <v>0.3621848739495798</v>
      </c>
      <c r="K21" s="320">
        <f t="shared" si="1"/>
        <v>145.56054117647065</v>
      </c>
      <c r="L21" s="66"/>
      <c r="M21" s="67">
        <f>+(OE!I21+OE!J21+OE!K21)/('OE za odvoz pri IJS '!$C21+'OE za odvoz pri IJS '!$D21+'OE za odvoz pri IJS '!$E21)</f>
        <v>0.09411764705882353</v>
      </c>
      <c r="N21" s="320">
        <f t="shared" si="2"/>
        <v>2.9853352941176543</v>
      </c>
      <c r="O21" s="66"/>
      <c r="P21" s="67">
        <f>+(OE!L21+OE!M21+OE!N21)/('OE za odvoz pri IJS '!$C21+'OE za odvoz pri IJS '!$D21+'OE za odvoz pri IJS '!$E21)</f>
        <v>0.06302521008403361</v>
      </c>
      <c r="Q21" s="320">
        <f t="shared" si="3"/>
        <v>0</v>
      </c>
      <c r="R21" s="66"/>
      <c r="S21" s="67">
        <f>+(OE!O21+OE!P21+OE!Q21)/('OE za odvoz pri IJS '!$C21+'OE za odvoz pri IJS '!$D21+'OE za odvoz pri IJS '!$E21)</f>
        <v>0</v>
      </c>
      <c r="T21" s="320">
        <f t="shared" si="4"/>
        <v>0</v>
      </c>
      <c r="U21" s="66"/>
      <c r="V21" s="67">
        <f>+(OE!R21+OE!S21+OE!T21)/('OE za odvoz pri IJS '!$C21+'OE za odvoz pri IJS '!$D21+'OE za odvoz pri IJS '!$E21)</f>
        <v>0</v>
      </c>
      <c r="W21" s="320">
        <f t="shared" si="5"/>
        <v>0</v>
      </c>
      <c r="X21" s="52"/>
      <c r="Y21" s="65"/>
      <c r="Z21" s="103"/>
      <c r="AA21" s="103"/>
      <c r="AB21" s="103"/>
      <c r="AC21" s="103"/>
      <c r="AD21" s="104"/>
      <c r="AE21" s="65"/>
      <c r="AF21" s="103"/>
      <c r="AG21" s="103"/>
      <c r="AH21" s="103"/>
      <c r="AI21" s="103"/>
      <c r="AJ21" s="104"/>
    </row>
    <row r="22" spans="1:36" ht="15">
      <c r="A22" s="34" t="str">
        <f>+OE!A22</f>
        <v>15.</v>
      </c>
      <c r="B22" s="93" t="str">
        <f>+OE!B22</f>
        <v>JP Okolje Piran d.o.o.</v>
      </c>
      <c r="C22" s="60">
        <f>+OE!C22+OE!F22+OE!I22+OE!L22+OE!O22+OE!R22+OE!V22+OE!AB22</f>
        <v>588.4200000000001</v>
      </c>
      <c r="D22" s="61">
        <f>+OE!D22+OE!G22+OE!J22+OE!M22+OE!P22+OE!S22+OE!X22</f>
        <v>373.17999999999995</v>
      </c>
      <c r="E22" s="62">
        <f>+OE!E22+OE!H22+OE!K22+OE!N22+OE!Q22+OE!T22+OE!Z22</f>
        <v>142.26999999999998</v>
      </c>
      <c r="F22" s="66"/>
      <c r="G22" s="67">
        <f>+(OE!C22+OE!D22+OE!E22)/('OE za odvoz pri IJS '!$C22+'OE za odvoz pri IJS '!$D22+'OE za odvoz pri IJS '!$E22)</f>
        <v>0.3818927953472783</v>
      </c>
      <c r="H22" s="320">
        <f t="shared" si="0"/>
        <v>0</v>
      </c>
      <c r="I22" s="66"/>
      <c r="J22" s="67">
        <f>+(OE!F22+OE!G22+OE!H22)/('OE za odvoz pri IJS '!$C22+'OE za odvoz pri IJS '!$D22+'OE za odvoz pri IJS '!$E22)</f>
        <v>0.40764763966771456</v>
      </c>
      <c r="K22" s="320">
        <f t="shared" si="1"/>
        <v>58.81396786672344</v>
      </c>
      <c r="L22" s="66"/>
      <c r="M22" s="67">
        <f>+(OE!I22+OE!J22+OE!K22)/('OE za odvoz pri IJS '!$C22+'OE za odvoz pri IJS '!$D22+'OE za odvoz pri IJS '!$E22)</f>
        <v>0.04983376665730567</v>
      </c>
      <c r="N22" s="320">
        <f t="shared" si="2"/>
        <v>27.812397023508204</v>
      </c>
      <c r="O22" s="66"/>
      <c r="P22" s="67">
        <f>+(OE!L22+OE!M22+OE!N22)/('OE za odvoz pri IJS '!$C22+'OE za odvoz pri IJS '!$D22+'OE za odvoz pri IJS '!$E22)</f>
        <v>0.04285830759056773</v>
      </c>
      <c r="Q22" s="320">
        <f t="shared" si="3"/>
        <v>0.20105864755813657</v>
      </c>
      <c r="R22" s="66"/>
      <c r="S22" s="67">
        <f>+(OE!O22+OE!P22+OE!Q22)/('OE za odvoz pri IJS '!$C22+'OE za odvoz pri IJS '!$D22+'OE za odvoz pri IJS '!$E22)</f>
        <v>0</v>
      </c>
      <c r="T22" s="320">
        <f t="shared" si="4"/>
        <v>0</v>
      </c>
      <c r="U22" s="66"/>
      <c r="V22" s="67">
        <f>+(OE!R22+OE!S22+OE!T22)/('OE za odvoz pri IJS '!$C22+'OE za odvoz pri IJS '!$D22+'OE za odvoz pri IJS '!$E22)</f>
        <v>0</v>
      </c>
      <c r="W22" s="320">
        <f t="shared" si="5"/>
        <v>0</v>
      </c>
      <c r="X22" s="52"/>
      <c r="Y22" s="65"/>
      <c r="Z22" s="103"/>
      <c r="AA22" s="103"/>
      <c r="AB22" s="103"/>
      <c r="AC22" s="103"/>
      <c r="AD22" s="104"/>
      <c r="AE22" s="65"/>
      <c r="AF22" s="103"/>
      <c r="AG22" s="103"/>
      <c r="AH22" s="103"/>
      <c r="AI22" s="103"/>
      <c r="AJ22" s="104"/>
    </row>
    <row r="23" spans="1:36" ht="15">
      <c r="A23" s="34" t="str">
        <f>+OE!A23</f>
        <v>16.</v>
      </c>
      <c r="B23" s="93" t="str">
        <f>+OE!B23</f>
        <v>KOMUNALA Kočevje, d.o.o.</v>
      </c>
      <c r="C23" s="60">
        <f>+OE!C23+OE!F23+OE!I23+OE!L23+OE!O23+OE!R23+OE!V23+OE!AB23</f>
        <v>799.35</v>
      </c>
      <c r="D23" s="61">
        <f>+OE!D23+OE!G23+OE!J23+OE!M23+OE!P23+OE!S23+OE!X23</f>
        <v>0</v>
      </c>
      <c r="E23" s="62">
        <f>+OE!E23+OE!H23+OE!K23+OE!N23+OE!Q23+OE!T23+OE!Z23</f>
        <v>115.47</v>
      </c>
      <c r="F23" s="66"/>
      <c r="G23" s="67">
        <f>+(OE!C23+OE!D23+OE!E23)/('OE za odvoz pri IJS '!$C23+'OE za odvoz pri IJS '!$D23+'OE za odvoz pri IJS '!$E23)</f>
        <v>0.3142716599986883</v>
      </c>
      <c r="H23" s="320">
        <f t="shared" si="0"/>
        <v>30.238083580048542</v>
      </c>
      <c r="I23" s="66"/>
      <c r="J23" s="67">
        <f>+(OE!F23+OE!G23+OE!H23)/('OE za odvoz pri IJS '!$C23+'OE za odvoz pri IJS '!$D23+'OE za odvoz pri IJS '!$E23)</f>
        <v>0.4568308519708795</v>
      </c>
      <c r="K23" s="320">
        <f t="shared" si="1"/>
        <v>40.58231847707749</v>
      </c>
      <c r="L23" s="66"/>
      <c r="M23" s="67">
        <f>+(OE!I23+OE!J23+OE!K23)/('OE za odvoz pri IJS '!$C23+'OE za odvoz pri IJS '!$D23+'OE za odvoz pri IJS '!$E23)</f>
        <v>0.09553792002798364</v>
      </c>
      <c r="N23" s="320">
        <f t="shared" si="2"/>
        <v>1.2486486256312808</v>
      </c>
      <c r="O23" s="66"/>
      <c r="P23" s="67">
        <f>+(OE!L23+OE!M23+OE!N23)/('OE za odvoz pri IJS '!$C23+'OE za odvoz pri IJS '!$D23+'OE za odvoz pri IJS '!$E23)</f>
        <v>0.03497955882031438</v>
      </c>
      <c r="Q23" s="320">
        <f t="shared" si="3"/>
        <v>6.571009656981703</v>
      </c>
      <c r="R23" s="66"/>
      <c r="S23" s="67">
        <f>+(OE!O23+OE!P23+OE!Q23)/('OE za odvoz pri IJS '!$C23+'OE za odvoz pri IJS '!$D23+'OE za odvoz pri IJS '!$E23)</f>
        <v>0</v>
      </c>
      <c r="T23" s="320">
        <f t="shared" si="4"/>
        <v>0</v>
      </c>
      <c r="U23" s="66"/>
      <c r="V23" s="67">
        <f>+(OE!R23+OE!S23+OE!T23)/('OE za odvoz pri IJS '!$C23+'OE za odvoz pri IJS '!$D23+'OE za odvoz pri IJS '!$E23)</f>
        <v>0</v>
      </c>
      <c r="W23" s="320">
        <f t="shared" si="5"/>
        <v>0</v>
      </c>
      <c r="X23" s="52"/>
      <c r="Y23" s="65"/>
      <c r="Z23" s="103"/>
      <c r="AA23" s="103"/>
      <c r="AB23" s="103"/>
      <c r="AC23" s="103"/>
      <c r="AD23" s="104"/>
      <c r="AE23" s="65"/>
      <c r="AF23" s="103"/>
      <c r="AG23" s="103"/>
      <c r="AH23" s="103"/>
      <c r="AI23" s="103"/>
      <c r="AJ23" s="104"/>
    </row>
    <row r="24" spans="1:36" s="23" customFormat="1" ht="15">
      <c r="A24" s="86" t="str">
        <f>+OE!A24</f>
        <v>17.</v>
      </c>
      <c r="B24" s="93" t="str">
        <f>+OE!B24</f>
        <v>JKP Radlje ob Dravi d.o.o.</v>
      </c>
      <c r="C24" s="60">
        <f>+OE!C24+OE!F24+OE!I24+OE!L24+OE!O24+OE!R24+OE!V24+OE!AB24</f>
        <v>48.11</v>
      </c>
      <c r="D24" s="61">
        <f>+OE!D24+OE!G24+OE!J24+OE!M24+OE!P24+OE!S24+OE!X24</f>
        <v>145.99</v>
      </c>
      <c r="E24" s="62">
        <f>+OE!E24+OE!H24+OE!K24+OE!N24+OE!Q24+OE!T24+OE!Z24</f>
        <v>96.81</v>
      </c>
      <c r="F24" s="66"/>
      <c r="G24" s="67">
        <f>+(OE!C24+OE!D24+OE!E24)/('OE za odvoz pri IJS '!$C24+'OE za odvoz pri IJS '!$D24+'OE za odvoz pri IJS '!$E24)</f>
        <v>0.3550273280395998</v>
      </c>
      <c r="H24" s="320">
        <f t="shared" si="0"/>
        <v>0</v>
      </c>
      <c r="I24" s="66"/>
      <c r="J24" s="67">
        <f>+(OE!F24+OE!G24+OE!H24)/('OE za odvoz pri IJS '!$C24+'OE za odvoz pri IJS '!$D24+'OE za odvoz pri IJS '!$E24)</f>
        <v>0.005836856759822625</v>
      </c>
      <c r="K24" s="320">
        <f t="shared" si="1"/>
        <v>24.139824821284936</v>
      </c>
      <c r="L24" s="66"/>
      <c r="M24" s="67">
        <f>+(OE!I24+OE!J24+OE!K24)/('OE za odvoz pri IJS '!$C24+'OE za odvoz pri IJS '!$D24+'OE za odvoz pri IJS '!$E24)</f>
        <v>0.5958372005087483</v>
      </c>
      <c r="N24" s="320">
        <f t="shared" si="2"/>
        <v>0</v>
      </c>
      <c r="O24" s="66"/>
      <c r="P24" s="67">
        <f>+(OE!L24+OE!M24+OE!N24)/('OE za odvoz pri IJS '!$C24+'OE za odvoz pri IJS '!$D24+'OE za odvoz pri IJS '!$E24)</f>
        <v>0.043298614691829086</v>
      </c>
      <c r="Q24" s="320">
        <f t="shared" si="3"/>
        <v>0</v>
      </c>
      <c r="R24" s="66"/>
      <c r="S24" s="67">
        <f>+(OE!O24+OE!P24+OE!Q24)/('OE za odvoz pri IJS '!$C24+'OE za odvoz pri IJS '!$D24+'OE za odvoz pri IJS '!$E24)</f>
        <v>0</v>
      </c>
      <c r="T24" s="320">
        <f t="shared" si="4"/>
        <v>0</v>
      </c>
      <c r="U24" s="66"/>
      <c r="V24" s="67">
        <f>+(OE!R24+OE!S24+OE!T24)/('OE za odvoz pri IJS '!$C24+'OE za odvoz pri IJS '!$D24+'OE za odvoz pri IJS '!$E24)</f>
        <v>0</v>
      </c>
      <c r="W24" s="320">
        <f t="shared" si="5"/>
        <v>0</v>
      </c>
      <c r="X24" s="63"/>
      <c r="Y24" s="65"/>
      <c r="Z24" s="103"/>
      <c r="AA24" s="103"/>
      <c r="AB24" s="103"/>
      <c r="AC24" s="103"/>
      <c r="AD24" s="104"/>
      <c r="AE24" s="65"/>
      <c r="AF24" s="103"/>
      <c r="AG24" s="103"/>
      <c r="AH24" s="103"/>
      <c r="AI24" s="103"/>
      <c r="AJ24" s="104"/>
    </row>
    <row r="25" spans="1:36" s="24" customFormat="1" ht="15">
      <c r="A25" s="34" t="str">
        <f>+OE!A25</f>
        <v>18.</v>
      </c>
      <c r="B25" s="93" t="str">
        <f>+OE!B25</f>
        <v>OKP JP za kom storitve Rogaška Slatina</v>
      </c>
      <c r="C25" s="60">
        <f>+OE!C25+OE!F25+OE!I25+OE!L25+OE!O25+OE!R25+OE!V25+OE!AB25</f>
        <v>1166.21</v>
      </c>
      <c r="D25" s="61">
        <f>+OE!D25+OE!G25+OE!J25+OE!M25+OE!P25+OE!S25+OE!X25</f>
        <v>432.89</v>
      </c>
      <c r="E25" s="62">
        <f>+OE!E25+OE!H25+OE!K25+OE!N25+OE!Q25+OE!T25+OE!Z25</f>
        <v>77.738</v>
      </c>
      <c r="F25" s="66"/>
      <c r="G25" s="67">
        <f>+(OE!C25+OE!D25+OE!E25)/('OE za odvoz pri IJS '!$C25+'OE za odvoz pri IJS '!$D25+'OE za odvoz pri IJS '!$E25)</f>
        <v>0.39624936934873856</v>
      </c>
      <c r="H25" s="320">
        <f t="shared" si="0"/>
        <v>0</v>
      </c>
      <c r="I25" s="66"/>
      <c r="J25" s="67">
        <f>+(OE!F25+OE!G25+OE!H25)/('OE za odvoz pri IJS '!$C25+'OE za odvoz pri IJS '!$D25+'OE za odvoz pri IJS '!$E25)</f>
        <v>0.4690435211988278</v>
      </c>
      <c r="K25" s="320">
        <f t="shared" si="1"/>
        <v>44.96495114271509</v>
      </c>
      <c r="L25" s="66"/>
      <c r="M25" s="67">
        <f>+(OE!I25+OE!J25+OE!K25)/('OE za odvoz pri IJS '!$C25+'OE za odvoz pri IJS '!$D25+'OE za odvoz pri IJS '!$E25)</f>
        <v>0.09488096047441673</v>
      </c>
      <c r="N25" s="320">
        <f t="shared" si="2"/>
        <v>2.587866085130474</v>
      </c>
      <c r="O25" s="66"/>
      <c r="P25" s="67">
        <f>+(OE!L25+OE!M25+OE!N25)/('OE za odvoz pri IJS '!$C25+'OE za odvoz pri IJS '!$D25+'OE za odvoz pri IJS '!$E25)</f>
        <v>0.03982614897801696</v>
      </c>
      <c r="Q25" s="320">
        <f t="shared" si="3"/>
        <v>3.9346188003468465</v>
      </c>
      <c r="R25" s="66"/>
      <c r="S25" s="67">
        <f>+(OE!O25+OE!P25+OE!Q25)/('OE za odvoz pri IJS '!$C25+'OE za odvoz pri IJS '!$D25+'OE za odvoz pri IJS '!$E25)</f>
        <v>0</v>
      </c>
      <c r="T25" s="320">
        <f t="shared" si="4"/>
        <v>0</v>
      </c>
      <c r="U25" s="66"/>
      <c r="V25" s="67">
        <f>+(OE!R25+OE!S25+OE!T25)/('OE za odvoz pri IJS '!$C25+'OE za odvoz pri IJS '!$D25+'OE za odvoz pri IJS '!$E25)</f>
        <v>0</v>
      </c>
      <c r="W25" s="320">
        <f t="shared" si="5"/>
        <v>0</v>
      </c>
      <c r="X25" s="53"/>
      <c r="Y25" s="65"/>
      <c r="Z25" s="103"/>
      <c r="AA25" s="103"/>
      <c r="AB25" s="103"/>
      <c r="AC25" s="103"/>
      <c r="AD25" s="104"/>
      <c r="AE25" s="65"/>
      <c r="AF25" s="103"/>
      <c r="AG25" s="103"/>
      <c r="AH25" s="103"/>
      <c r="AI25" s="103"/>
      <c r="AJ25" s="104"/>
    </row>
    <row r="26" spans="1:36" s="1" customFormat="1" ht="15">
      <c r="A26" s="34" t="str">
        <f>+OE!A26</f>
        <v>19.</v>
      </c>
      <c r="B26" s="93" t="str">
        <f>+OE!B26</f>
        <v>JP Komunala Slovenj gradec d.o.o.</v>
      </c>
      <c r="C26" s="60">
        <f>+OE!C26+OE!F26+OE!I26+OE!L26+OE!O26+OE!R26+OE!V26+OE!AB26</f>
        <v>2.27</v>
      </c>
      <c r="D26" s="61">
        <f>+OE!D26+OE!G26+OE!J26+OE!M26+OE!P26+OE!S26+OE!X26</f>
        <v>15.7</v>
      </c>
      <c r="E26" s="62">
        <f>+OE!E26+OE!H26+OE!K26+OE!N26+OE!Q26+OE!T26+OE!Z26</f>
        <v>10.38</v>
      </c>
      <c r="F26" s="66"/>
      <c r="G26" s="67">
        <f>+(OE!C26+OE!D26+OE!E26)/('OE za odvoz pri IJS '!$C26+'OE za odvoz pri IJS '!$D26+'OE za odvoz pri IJS '!$E26)</f>
        <v>0</v>
      </c>
      <c r="H26" s="320">
        <f t="shared" si="0"/>
        <v>0.7992670000000001</v>
      </c>
      <c r="I26" s="66"/>
      <c r="J26" s="67">
        <f>+(OE!F26+OE!G26+OE!H26)/('OE za odvoz pri IJS '!$C26+'OE za odvoz pri IJS '!$D26+'OE za odvoz pri IJS '!$E26)</f>
        <v>0</v>
      </c>
      <c r="K26" s="320">
        <f t="shared" si="1"/>
        <v>1.152252</v>
      </c>
      <c r="L26" s="66"/>
      <c r="M26" s="67">
        <f>+(OE!I26+OE!J26+OE!K26)/('OE za odvoz pri IJS '!$C26+'OE za odvoz pri IJS '!$D26+'OE za odvoz pri IJS '!$E26)</f>
        <v>0.4462081128747795</v>
      </c>
      <c r="N26" s="320">
        <f t="shared" si="2"/>
        <v>0</v>
      </c>
      <c r="O26" s="66"/>
      <c r="P26" s="67">
        <f>+(OE!L26+OE!M26+OE!N26)/('OE za odvoz pri IJS '!$C26+'OE za odvoz pri IJS '!$D26+'OE za odvoz pri IJS '!$E26)</f>
        <v>0.024691358024691357</v>
      </c>
      <c r="Q26" s="320">
        <f t="shared" si="3"/>
        <v>0.042014617283950624</v>
      </c>
      <c r="R26" s="66"/>
      <c r="S26" s="67">
        <f>+(OE!O26+OE!P26+OE!Q26)/('OE za odvoz pri IJS '!$C26+'OE za odvoz pri IJS '!$D26+'OE za odvoz pri IJS '!$E26)</f>
        <v>0</v>
      </c>
      <c r="T26" s="320">
        <f t="shared" si="4"/>
        <v>0</v>
      </c>
      <c r="U26" s="66"/>
      <c r="V26" s="67">
        <f>+(OE!R26+OE!S26+OE!T26)/('OE za odvoz pri IJS '!$C26+'OE za odvoz pri IJS '!$D26+'OE za odvoz pri IJS '!$E26)</f>
        <v>0</v>
      </c>
      <c r="W26" s="320">
        <f t="shared" si="5"/>
        <v>0</v>
      </c>
      <c r="X26" s="52"/>
      <c r="Y26" s="65"/>
      <c r="Z26" s="103"/>
      <c r="AA26" s="103"/>
      <c r="AB26" s="103"/>
      <c r="AC26" s="103"/>
      <c r="AD26" s="104"/>
      <c r="AE26" s="65"/>
      <c r="AF26" s="103"/>
      <c r="AG26" s="103"/>
      <c r="AH26" s="103"/>
      <c r="AI26" s="103"/>
      <c r="AJ26" s="104"/>
    </row>
    <row r="27" spans="1:36" ht="15">
      <c r="A27" s="34" t="str">
        <f>+OE!A27</f>
        <v>20.</v>
      </c>
      <c r="B27" s="93" t="str">
        <f>+OE!B27</f>
        <v>Komunala Ravne na Koroškem</v>
      </c>
      <c r="C27" s="60">
        <f>+OE!C27+OE!F27+OE!I27+OE!L27+OE!O27+OE!R27+OE!V27+OE!AB27</f>
        <v>137.88</v>
      </c>
      <c r="D27" s="61">
        <f>+OE!D27+OE!G27+OE!J27+OE!M27+OE!P27+OE!S27+OE!X27</f>
        <v>162.34</v>
      </c>
      <c r="E27" s="62">
        <f>+OE!E27+OE!H27+OE!K27+OE!N27+OE!Q27+OE!T27+OE!Z27</f>
        <v>25.084</v>
      </c>
      <c r="F27" s="66"/>
      <c r="G27" s="67">
        <f>+(OE!C27+OE!D27+OE!E27)/('OE za odvoz pri IJS '!$C27+'OE za odvoz pri IJS '!$D27+'OE za odvoz pri IJS '!$E27)</f>
        <v>0.3802289550697194</v>
      </c>
      <c r="H27" s="320">
        <f t="shared" si="0"/>
        <v>0</v>
      </c>
      <c r="I27" s="66"/>
      <c r="J27" s="67">
        <f>+(OE!F27+OE!G27+OE!H27)/('OE za odvoz pri IJS '!$C27+'OE za odvoz pri IJS '!$D27+'OE za odvoz pri IJS '!$E27)</f>
        <v>0.49956348523227506</v>
      </c>
      <c r="K27" s="320">
        <f t="shared" si="1"/>
        <v>1.1080746561739214</v>
      </c>
      <c r="L27" s="66"/>
      <c r="M27" s="67">
        <f>+(OE!I27+OE!J27+OE!K27)/('OE za odvoz pri IJS '!$C27+'OE za odvoz pri IJS '!$D27+'OE za odvoz pri IJS '!$E27)</f>
        <v>0.08207707252293239</v>
      </c>
      <c r="N27" s="320">
        <f t="shared" si="2"/>
        <v>2.0713612405380823</v>
      </c>
      <c r="O27" s="66"/>
      <c r="P27" s="67">
        <f>+(OE!L27+OE!M27+OE!N27)/('OE za odvoz pri IJS '!$C27+'OE za odvoz pri IJS '!$D27+'OE za odvoz pri IJS '!$E27)</f>
        <v>0.03813048717507316</v>
      </c>
      <c r="Q27" s="320">
        <f t="shared" si="3"/>
        <v>0.6989844283009127</v>
      </c>
      <c r="R27" s="66"/>
      <c r="S27" s="67">
        <f>+(OE!O27+OE!P27+OE!Q27)/('OE za odvoz pri IJS '!$C27+'OE za odvoz pri IJS '!$D27+'OE za odvoz pri IJS '!$E27)</f>
        <v>0</v>
      </c>
      <c r="T27" s="320">
        <f t="shared" si="4"/>
        <v>0</v>
      </c>
      <c r="U27" s="66"/>
      <c r="V27" s="67">
        <f>+(OE!R27+OE!S27+OE!T27)/('OE za odvoz pri IJS '!$C27+'OE za odvoz pri IJS '!$D27+'OE za odvoz pri IJS '!$E27)</f>
        <v>0</v>
      </c>
      <c r="W27" s="320">
        <f t="shared" si="5"/>
        <v>0</v>
      </c>
      <c r="X27" s="52"/>
      <c r="Y27" s="65"/>
      <c r="Z27" s="103"/>
      <c r="AA27" s="103"/>
      <c r="AB27" s="103"/>
      <c r="AC27" s="103"/>
      <c r="AD27" s="104"/>
      <c r="AE27" s="65"/>
      <c r="AF27" s="103"/>
      <c r="AG27" s="103"/>
      <c r="AH27" s="103"/>
      <c r="AI27" s="103"/>
      <c r="AJ27" s="104"/>
    </row>
    <row r="28" spans="1:36" s="1" customFormat="1" ht="15">
      <c r="A28" s="34" t="str">
        <f>+OE!A28</f>
        <v>21.</v>
      </c>
      <c r="B28" s="93" t="str">
        <f>+OE!B28</f>
        <v>JP Komunal Mozirje d.o.o.</v>
      </c>
      <c r="C28" s="60">
        <f>+OE!C28+OE!F28+OE!I28+OE!L28+OE!O28+OE!R28+OE!V28+OE!AB28</f>
        <v>69.26</v>
      </c>
      <c r="D28" s="61">
        <f>+OE!D28+OE!G28+OE!J28+OE!M28+OE!P28+OE!S28+OE!X28</f>
        <v>52.922</v>
      </c>
      <c r="E28" s="62">
        <f>+OE!E28+OE!H28+OE!K28+OE!N28+OE!Q28+OE!T28+OE!Z28</f>
        <v>49.898</v>
      </c>
      <c r="F28" s="66"/>
      <c r="G28" s="67">
        <f>+(OE!C28+OE!D28+OE!E28)/('OE za odvoz pri IJS '!$C28+'OE za odvoz pri IJS '!$D28+'OE za odvoz pri IJS '!$E28)</f>
        <v>0.40115062761506276</v>
      </c>
      <c r="H28" s="320">
        <f t="shared" si="0"/>
        <v>0</v>
      </c>
      <c r="I28" s="66"/>
      <c r="J28" s="67">
        <f>+(OE!F28+OE!G28+OE!H28)/('OE za odvoz pri IJS '!$C28+'OE za odvoz pri IJS '!$D28+'OE za odvoz pri IJS '!$E28)</f>
        <v>0.3258368200836819</v>
      </c>
      <c r="K28" s="320">
        <f t="shared" si="1"/>
        <v>12.588917841004195</v>
      </c>
      <c r="L28" s="66"/>
      <c r="M28" s="67">
        <f>+(OE!I28+OE!J28+OE!K28)/('OE za odvoz pri IJS '!$C28+'OE za odvoz pri IJS '!$D28+'OE za odvoz pri IJS '!$E28)</f>
        <v>0.20757787075778705</v>
      </c>
      <c r="N28" s="320">
        <f t="shared" si="2"/>
        <v>0</v>
      </c>
      <c r="O28" s="66"/>
      <c r="P28" s="67">
        <f>+(OE!L28+OE!M28+OE!N28)/('OE za odvoz pri IJS '!$C28+'OE za odvoz pri IJS '!$D28+'OE za odvoz pri IJS '!$E28)</f>
        <v>0.04509530450953045</v>
      </c>
      <c r="Q28" s="320">
        <f t="shared" si="3"/>
        <v>0</v>
      </c>
      <c r="R28" s="66"/>
      <c r="S28" s="67">
        <f>+(OE!O28+OE!P28+OE!Q28)/('OE za odvoz pri IJS '!$C28+'OE za odvoz pri IJS '!$D28+'OE za odvoz pri IJS '!$E28)</f>
        <v>0</v>
      </c>
      <c r="T28" s="320">
        <f t="shared" si="4"/>
        <v>0</v>
      </c>
      <c r="U28" s="66"/>
      <c r="V28" s="67">
        <f>+(OE!R28+OE!S28+OE!T28)/('OE za odvoz pri IJS '!$C28+'OE za odvoz pri IJS '!$D28+'OE za odvoz pri IJS '!$E28)</f>
        <v>0</v>
      </c>
      <c r="W28" s="320">
        <f t="shared" si="5"/>
        <v>0</v>
      </c>
      <c r="X28" s="52"/>
      <c r="Y28" s="65"/>
      <c r="Z28" s="103"/>
      <c r="AA28" s="103"/>
      <c r="AB28" s="103"/>
      <c r="AC28" s="103"/>
      <c r="AD28" s="104"/>
      <c r="AE28" s="65"/>
      <c r="AF28" s="103"/>
      <c r="AG28" s="103"/>
      <c r="AH28" s="103"/>
      <c r="AI28" s="103"/>
      <c r="AJ28" s="104"/>
    </row>
    <row r="29" spans="1:36" ht="15">
      <c r="A29" s="34" t="str">
        <f>+OE!A29</f>
        <v>22.</v>
      </c>
      <c r="B29" s="93" t="str">
        <f>+OE!B29</f>
        <v>Infrastruktura Bled d.o.o.</v>
      </c>
      <c r="C29" s="60">
        <f>+OE!C29+OE!F29+OE!I29+OE!L29+OE!O29+OE!R29+OE!V29+OE!AB29</f>
        <v>451.36999999999995</v>
      </c>
      <c r="D29" s="61">
        <f>+OE!D29+OE!G29+OE!J29+OE!M29+OE!P29+OE!S29+OE!X29</f>
        <v>337.712</v>
      </c>
      <c r="E29" s="62">
        <f>+OE!E29+OE!H29+OE!K29+OE!N29+OE!Q29+OE!T29+OE!Z29</f>
        <v>75.842</v>
      </c>
      <c r="F29" s="66"/>
      <c r="G29" s="67">
        <f>+(OE!C29+OE!D29+OE!E29)/('OE za odvoz pri IJS '!$C29+'OE za odvoz pri IJS '!$D29+'OE za odvoz pri IJS '!$E29)</f>
        <v>0.28444117633456817</v>
      </c>
      <c r="H29" s="320">
        <f t="shared" si="0"/>
        <v>30.539163237865974</v>
      </c>
      <c r="I29" s="66"/>
      <c r="J29" s="67">
        <f>+(OE!F29+OE!G29+OE!H29)/('OE za odvoz pri IJS '!$C29+'OE za odvoz pri IJS '!$D29+'OE za odvoz pri IJS '!$E29)</f>
        <v>0.5695298083993507</v>
      </c>
      <c r="K29" s="320">
        <f t="shared" si="1"/>
        <v>0</v>
      </c>
      <c r="L29" s="66"/>
      <c r="M29" s="67">
        <f>+(OE!I29+OE!J29+OE!K29)/('OE za odvoz pri IJS '!$C29+'OE za odvoz pri IJS '!$D29+'OE za odvoz pri IJS '!$E29)</f>
        <v>0.10007815715600447</v>
      </c>
      <c r="N29" s="320">
        <f t="shared" si="2"/>
        <v>0</v>
      </c>
      <c r="O29" s="66"/>
      <c r="P29" s="67">
        <f>+(OE!L29+OE!M29+OE!N29)/('OE za odvoz pri IJS '!$C29+'OE za odvoz pri IJS '!$D29+'OE za odvoz pri IJS '!$E29)</f>
        <v>0.04595085811007673</v>
      </c>
      <c r="Q29" s="320">
        <f t="shared" si="3"/>
        <v>0</v>
      </c>
      <c r="R29" s="66"/>
      <c r="S29" s="67">
        <f>+(OE!O29+OE!P29+OE!Q29)/('OE za odvoz pri IJS '!$C29+'OE za odvoz pri IJS '!$D29+'OE za odvoz pri IJS '!$E29)</f>
        <v>0</v>
      </c>
      <c r="T29" s="320">
        <f t="shared" si="4"/>
        <v>0</v>
      </c>
      <c r="U29" s="66"/>
      <c r="V29" s="67">
        <f>+(OE!R29+OE!S29+OE!T29)/('OE za odvoz pri IJS '!$C29+'OE za odvoz pri IJS '!$D29+'OE za odvoz pri IJS '!$E29)</f>
        <v>0</v>
      </c>
      <c r="W29" s="320">
        <f t="shared" si="5"/>
        <v>0</v>
      </c>
      <c r="X29" s="52"/>
      <c r="Y29" s="65"/>
      <c r="Z29" s="103"/>
      <c r="AA29" s="103"/>
      <c r="AB29" s="103"/>
      <c r="AC29" s="103"/>
      <c r="AD29" s="104"/>
      <c r="AE29" s="65"/>
      <c r="AF29" s="103"/>
      <c r="AG29" s="103"/>
      <c r="AH29" s="103"/>
      <c r="AI29" s="103"/>
      <c r="AJ29" s="104"/>
    </row>
    <row r="30" spans="1:36" ht="15">
      <c r="A30" s="34" t="str">
        <f>+OE!A30</f>
        <v>23.</v>
      </c>
      <c r="B30" s="93" t="str">
        <f>+OE!B30</f>
        <v>JP Komunala Tržič d.o.o.</v>
      </c>
      <c r="C30" s="60">
        <f>+OE!C30+OE!F30+OE!I30+OE!L30+OE!O30+OE!R30+OE!V30+OE!AB30</f>
        <v>709.13</v>
      </c>
      <c r="D30" s="61">
        <f>+OE!D30+OE!G30+OE!J30+OE!M30+OE!P30+OE!S30+OE!X30</f>
        <v>204.20000000000002</v>
      </c>
      <c r="E30" s="62">
        <f>+OE!E30+OE!H30+OE!K30+OE!N30+OE!Q30+OE!T30+OE!Z30</f>
        <v>35.12</v>
      </c>
      <c r="F30" s="66"/>
      <c r="G30" s="67">
        <f>+(OE!C30+OE!D30+OE!E30)/('OE za odvoz pri IJS '!$C30+'OE za odvoz pri IJS '!$D30+'OE za odvoz pri IJS '!$E30)</f>
        <v>0.14628077389424848</v>
      </c>
      <c r="H30" s="320">
        <f t="shared" si="0"/>
        <v>145.9525878083716</v>
      </c>
      <c r="I30" s="66"/>
      <c r="J30" s="67">
        <f>+(OE!F30+OE!G30+OE!H30)/('OE za odvoz pri IJS '!$C30+'OE za odvoz pri IJS '!$D30+'OE za odvoz pri IJS '!$E30)</f>
        <v>0.4658126416785281</v>
      </c>
      <c r="K30" s="320">
        <f t="shared" si="1"/>
        <v>29.632669406505407</v>
      </c>
      <c r="L30" s="66"/>
      <c r="M30" s="67">
        <f>+(OE!I30+OE!J30+OE!K30)/('OE za odvoz pri IJS '!$C30+'OE za odvoz pri IJS '!$D30+'OE za odvoz pri IJS '!$E30)</f>
        <v>0.11830881965311824</v>
      </c>
      <c r="N30" s="320">
        <f t="shared" si="2"/>
        <v>0</v>
      </c>
      <c r="O30" s="66"/>
      <c r="P30" s="67">
        <f>+(OE!L30+OE!M30+OE!N30)/('OE za odvoz pri IJS '!$C30+'OE za odvoz pri IJS '!$D30+'OE za odvoz pri IJS '!$E30)</f>
        <v>0.05872739733248985</v>
      </c>
      <c r="Q30" s="320">
        <f t="shared" si="3"/>
        <v>0</v>
      </c>
      <c r="R30" s="66"/>
      <c r="S30" s="67">
        <f>+(OE!O30+OE!P30+OE!Q30)/('OE za odvoz pri IJS '!$C30+'OE za odvoz pri IJS '!$D30+'OE za odvoz pri IJS '!$E30)</f>
        <v>0</v>
      </c>
      <c r="T30" s="320">
        <f t="shared" si="4"/>
        <v>0</v>
      </c>
      <c r="U30" s="66"/>
      <c r="V30" s="67">
        <f>+(OE!R30+OE!S30+OE!T30)/('OE za odvoz pri IJS '!$C30+'OE za odvoz pri IJS '!$D30+'OE za odvoz pri IJS '!$E30)</f>
        <v>0</v>
      </c>
      <c r="W30" s="320">
        <f t="shared" si="5"/>
        <v>0</v>
      </c>
      <c r="X30" s="52"/>
      <c r="Y30" s="65"/>
      <c r="Z30" s="103"/>
      <c r="AA30" s="103"/>
      <c r="AB30" s="103"/>
      <c r="AC30" s="103"/>
      <c r="AD30" s="104"/>
      <c r="AE30" s="65"/>
      <c r="AF30" s="103"/>
      <c r="AG30" s="103"/>
      <c r="AH30" s="103"/>
      <c r="AI30" s="103"/>
      <c r="AJ30" s="104"/>
    </row>
    <row r="31" spans="1:36" s="1" customFormat="1" ht="15">
      <c r="A31" s="34" t="str">
        <f>+OE!A31</f>
        <v>24.</v>
      </c>
      <c r="B31" s="93" t="str">
        <f>+OE!B31</f>
        <v>JP KPV, d.o.o.</v>
      </c>
      <c r="C31" s="60">
        <f>+OE!C31+OE!F31+OE!I31+OE!L31+OE!O31+OE!R31+OE!V31+OE!AB31</f>
        <v>921</v>
      </c>
      <c r="D31" s="61">
        <f>+OE!D31+OE!G31+OE!J31+OE!M31+OE!P31+OE!S31+OE!X31</f>
        <v>379.78</v>
      </c>
      <c r="E31" s="62">
        <f>+OE!E31+OE!H31+OE!K31+OE!N31+OE!Q31+OE!T31+OE!Z31</f>
        <v>164.48</v>
      </c>
      <c r="F31" s="66"/>
      <c r="G31" s="67">
        <f>+(OE!C31+OE!D31+OE!E31)/('OE za odvoz pri IJS '!$C31+'OE za odvoz pri IJS '!$D31+'OE za odvoz pri IJS '!$E31)</f>
        <v>0.33327191078716406</v>
      </c>
      <c r="H31" s="320">
        <f t="shared" si="0"/>
        <v>17.340670165021923</v>
      </c>
      <c r="I31" s="66"/>
      <c r="J31" s="67">
        <f>+(OE!F31+OE!G31+OE!H31)/('OE za odvoz pri IJS '!$C31+'OE za odvoz pri IJS '!$D31+'OE za odvoz pri IJS '!$E31)</f>
        <v>0.49051362898052225</v>
      </c>
      <c r="K31" s="320">
        <f t="shared" si="1"/>
        <v>15.736547708939051</v>
      </c>
      <c r="L31" s="66"/>
      <c r="M31" s="67">
        <f>+(OE!I31+OE!J31+OE!K31)/('OE za odvoz pri IJS '!$C31+'OE za odvoz pri IJS '!$D31+'OE za odvoz pri IJS '!$E31)</f>
        <v>0.10174303536573713</v>
      </c>
      <c r="N31" s="320">
        <f t="shared" si="2"/>
        <v>0</v>
      </c>
      <c r="O31" s="66"/>
      <c r="P31" s="67">
        <f>+(OE!L31+OE!M31+OE!N31)/('OE za odvoz pri IJS '!$C31+'OE za odvoz pri IJS '!$D31+'OE za odvoz pri IJS '!$E31)</f>
        <v>0.049288180937171557</v>
      </c>
      <c r="Q31" s="320">
        <f t="shared" si="3"/>
        <v>0</v>
      </c>
      <c r="R31" s="66"/>
      <c r="S31" s="67">
        <f>+(OE!O31+OE!P31+OE!Q31)/('OE za odvoz pri IJS '!$C31+'OE za odvoz pri IJS '!$D31+'OE za odvoz pri IJS '!$E31)</f>
        <v>0</v>
      </c>
      <c r="T31" s="320">
        <f t="shared" si="4"/>
        <v>0</v>
      </c>
      <c r="U31" s="66"/>
      <c r="V31" s="67">
        <f>+(OE!R31+OE!S31+OE!T31)/('OE za odvoz pri IJS '!$C31+'OE za odvoz pri IJS '!$D31+'OE za odvoz pri IJS '!$E31)</f>
        <v>0</v>
      </c>
      <c r="W31" s="320">
        <f t="shared" si="5"/>
        <v>0</v>
      </c>
      <c r="X31" s="52"/>
      <c r="Y31" s="65"/>
      <c r="Z31" s="103"/>
      <c r="AA31" s="103"/>
      <c r="AB31" s="103"/>
      <c r="AC31" s="103"/>
      <c r="AD31" s="104"/>
      <c r="AE31" s="65"/>
      <c r="AF31" s="103"/>
      <c r="AG31" s="103"/>
      <c r="AH31" s="103"/>
      <c r="AI31" s="103"/>
      <c r="AJ31" s="104"/>
    </row>
    <row r="32" spans="1:36" s="1" customFormat="1" ht="15">
      <c r="A32" s="34" t="str">
        <f>+OE!A32</f>
        <v>25.</v>
      </c>
      <c r="B32" s="93" t="str">
        <f>+OE!B32</f>
        <v>Komunala Kranj, Javno podjetje d.o.o.</v>
      </c>
      <c r="C32" s="60">
        <f>+OE!C32+OE!F32+OE!I32+OE!L32+OE!O32+OE!R32+OE!V32+OE!AB32</f>
        <v>3422.95</v>
      </c>
      <c r="D32" s="61">
        <f>+OE!D32+OE!G32+OE!J32+OE!M32+OE!P32+OE!S32+OE!X32</f>
        <v>1145.12</v>
      </c>
      <c r="E32" s="62">
        <f>+OE!E32+OE!H32+OE!K32+OE!N32+OE!Q32+OE!T32+OE!Z32</f>
        <v>516.65</v>
      </c>
      <c r="F32" s="66"/>
      <c r="G32" s="67">
        <f>+(OE!C32+OE!D32+OE!E32)/('OE za odvoz pri IJS '!$C32+'OE za odvoz pri IJS '!$D32+'OE za odvoz pri IJS '!$E32)</f>
        <v>0.17513452068157148</v>
      </c>
      <c r="H32" s="320">
        <f t="shared" si="0"/>
        <v>605.7439874330149</v>
      </c>
      <c r="I32" s="66"/>
      <c r="J32" s="67">
        <f>+(OE!F32+OE!G32+OE!H32)/('OE za odvoz pri IJS '!$C32+'OE za odvoz pri IJS '!$D32+'OE za odvoz pri IJS '!$E32)</f>
        <v>0.48565309397567624</v>
      </c>
      <c r="K32" s="320">
        <f t="shared" si="1"/>
        <v>75.12316197595918</v>
      </c>
      <c r="L32" s="66"/>
      <c r="M32" s="67">
        <f>+(OE!I32+OE!J32+OE!K32)/('OE za odvoz pri IJS '!$C32+'OE za odvoz pri IJS '!$D32+'OE za odvoz pri IJS '!$E32)</f>
        <v>0.2705498041190076</v>
      </c>
      <c r="N32" s="320">
        <f t="shared" si="2"/>
        <v>0</v>
      </c>
      <c r="O32" s="66"/>
      <c r="P32" s="67">
        <f>+(OE!L32+OE!M32+OE!N32)/('OE za odvoz pri IJS '!$C32+'OE za odvoz pri IJS '!$D32+'OE za odvoz pri IJS '!$E32)</f>
        <v>0.05420750798470713</v>
      </c>
      <c r="Q32" s="320">
        <f t="shared" si="3"/>
        <v>0</v>
      </c>
      <c r="R32" s="66"/>
      <c r="S32" s="67">
        <f>+(OE!O32+OE!P32+OE!Q32)/('OE za odvoz pri IJS '!$C32+'OE za odvoz pri IJS '!$D32+'OE za odvoz pri IJS '!$E32)</f>
        <v>0.0008850044840227191</v>
      </c>
      <c r="T32" s="320">
        <f t="shared" si="4"/>
        <v>0</v>
      </c>
      <c r="U32" s="66"/>
      <c r="V32" s="67">
        <f>+(OE!R32+OE!S32+OE!T32)/('OE za odvoz pri IJS '!$C32+'OE za odvoz pri IJS '!$D32+'OE za odvoz pri IJS '!$E32)</f>
        <v>0</v>
      </c>
      <c r="W32" s="320">
        <f t="shared" si="5"/>
        <v>0</v>
      </c>
      <c r="X32" s="64"/>
      <c r="Y32" s="65"/>
      <c r="Z32" s="103"/>
      <c r="AA32" s="103"/>
      <c r="AB32" s="103"/>
      <c r="AC32" s="103"/>
      <c r="AD32" s="104"/>
      <c r="AE32" s="65"/>
      <c r="AF32" s="103"/>
      <c r="AG32" s="103"/>
      <c r="AH32" s="103"/>
      <c r="AI32" s="103"/>
      <c r="AJ32" s="104"/>
    </row>
    <row r="33" spans="1:36" s="1" customFormat="1" ht="15">
      <c r="A33" s="34" t="str">
        <f>+OE!A33</f>
        <v>26.</v>
      </c>
      <c r="B33" s="93" t="str">
        <f>+OE!B33</f>
        <v>Simbio, družba za ravnanje z odpadki, d.o.o.</v>
      </c>
      <c r="C33" s="60">
        <f>+OE!C33+OE!F33+OE!I33+OE!L33+OE!O33+OE!R33+OE!V33+OE!AB33</f>
        <v>4948.921</v>
      </c>
      <c r="D33" s="61">
        <f>+OE!D33+OE!G33+OE!J33+OE!M33+OE!P33+OE!S33+OE!X33</f>
        <v>1467.47</v>
      </c>
      <c r="E33" s="62">
        <f>+OE!E33+OE!H33+OE!K33+OE!N33+OE!Q33+OE!T33+OE!Z33</f>
        <v>652.544</v>
      </c>
      <c r="F33" s="66"/>
      <c r="G33" s="67">
        <f>+(OE!C33+OE!D33+OE!E33)/('OE za odvoz pri IJS '!$C33+'OE za odvoz pri IJS '!$D33+'OE za odvoz pri IJS '!$E33)</f>
        <v>0.5691280228209765</v>
      </c>
      <c r="H33" s="320">
        <f t="shared" si="0"/>
        <v>0</v>
      </c>
      <c r="I33" s="66"/>
      <c r="J33" s="67">
        <f>+(OE!F33+OE!G33+OE!H33)/('OE za odvoz pri IJS '!$C33+'OE za odvoz pri IJS '!$D33+'OE za odvoz pri IJS '!$E33)</f>
        <v>0.24969192671880558</v>
      </c>
      <c r="K33" s="320">
        <f t="shared" si="1"/>
        <v>1276.3666799308423</v>
      </c>
      <c r="L33" s="66"/>
      <c r="M33" s="67">
        <f>+(OE!I33+OE!J33+OE!K33)/('OE za odvoz pri IJS '!$C33+'OE za odvoz pri IJS '!$D33+'OE za odvoz pri IJS '!$E33)</f>
        <v>0.09902481774128634</v>
      </c>
      <c r="N33" s="320">
        <f t="shared" si="2"/>
        <v>0</v>
      </c>
      <c r="O33" s="66"/>
      <c r="P33" s="67">
        <f>+(OE!L33+OE!M33+OE!N33)/('OE za odvoz pri IJS '!$C33+'OE za odvoz pri IJS '!$D33+'OE za odvoz pri IJS '!$E33)</f>
        <v>0.07824516705840413</v>
      </c>
      <c r="Q33" s="320">
        <f t="shared" si="3"/>
        <v>0</v>
      </c>
      <c r="R33" s="66"/>
      <c r="S33" s="67">
        <f>+(OE!O33+OE!P33+OE!Q33)/('OE za odvoz pri IJS '!$C33+'OE za odvoz pri IJS '!$D33+'OE za odvoz pri IJS '!$E33)</f>
        <v>0.003910065660527364</v>
      </c>
      <c r="T33" s="320">
        <f t="shared" si="4"/>
        <v>0</v>
      </c>
      <c r="U33" s="66"/>
      <c r="V33" s="67">
        <f>+(OE!R33+OE!S33+OE!T33)/('OE za odvoz pri IJS '!$C33+'OE za odvoz pri IJS '!$D33+'OE za odvoz pri IJS '!$E33)</f>
        <v>0</v>
      </c>
      <c r="W33" s="320">
        <f t="shared" si="5"/>
        <v>0</v>
      </c>
      <c r="X33" s="52"/>
      <c r="Y33" s="65"/>
      <c r="Z33" s="103"/>
      <c r="AA33" s="103"/>
      <c r="AB33" s="103"/>
      <c r="AC33" s="103"/>
      <c r="AD33" s="104"/>
      <c r="AE33" s="65"/>
      <c r="AF33" s="103"/>
      <c r="AG33" s="103"/>
      <c r="AH33" s="103"/>
      <c r="AI33" s="103"/>
      <c r="AJ33" s="104"/>
    </row>
    <row r="34" spans="1:36" s="1" customFormat="1" ht="15">
      <c r="A34" s="34" t="str">
        <f>+OE!A34</f>
        <v>27.</v>
      </c>
      <c r="B34" s="93" t="str">
        <f>+OE!B34</f>
        <v>Komunala Sevnica</v>
      </c>
      <c r="C34" s="60">
        <f>+OE!C34+OE!F34+OE!I34+OE!L34+OE!O34+OE!R34+OE!V34+OE!AB34</f>
        <v>209.1</v>
      </c>
      <c r="D34" s="61">
        <f>+OE!D34+OE!G34+OE!J34+OE!M34+OE!P34+OE!S34+OE!X34</f>
        <v>164.64999999999998</v>
      </c>
      <c r="E34" s="62">
        <f>+OE!E34+OE!H34+OE!K34+OE!N34+OE!Q34+OE!T34+OE!Z34</f>
        <v>69.461</v>
      </c>
      <c r="F34" s="66"/>
      <c r="G34" s="67">
        <f>+(OE!C34+OE!D34+OE!E34)/('OE za odvoz pri IJS '!$C34+'OE za odvoz pri IJS '!$D34+'OE za odvoz pri IJS '!$E34)</f>
        <v>0.34068874644356756</v>
      </c>
      <c r="H34" s="320">
        <f t="shared" si="0"/>
        <v>2.3860931186500287</v>
      </c>
      <c r="I34" s="66"/>
      <c r="J34" s="67">
        <f>+(OE!F34+OE!G34+OE!H34)/('OE za odvoz pri IJS '!$C34+'OE za odvoz pri IJS '!$D34+'OE za odvoz pri IJS '!$E34)</f>
        <v>0.4496503922510948</v>
      </c>
      <c r="K34" s="320">
        <f t="shared" si="1"/>
        <v>12.117262980296083</v>
      </c>
      <c r="L34" s="66"/>
      <c r="M34" s="67">
        <f>+(OE!I34+OE!J34+OE!K34)/('OE za odvoz pri IJS '!$C34+'OE za odvoz pri IJS '!$D34+'OE za odvoz pri IJS '!$E34)</f>
        <v>0.11453686844414962</v>
      </c>
      <c r="N34" s="320">
        <f t="shared" si="2"/>
        <v>0</v>
      </c>
      <c r="O34" s="66"/>
      <c r="P34" s="67">
        <f>+(OE!L34+OE!M34+OE!N34)/('OE za odvoz pri IJS '!$C34+'OE za odvoz pri IJS '!$D34+'OE za odvoz pri IJS '!$E34)</f>
        <v>0.042778721647251536</v>
      </c>
      <c r="Q34" s="320">
        <f t="shared" si="3"/>
        <v>0.08808930355970433</v>
      </c>
      <c r="R34" s="66"/>
      <c r="S34" s="67">
        <f>+(OE!O34+OE!P34+OE!Q34)/('OE za odvoz pri IJS '!$C34+'OE za odvoz pri IJS '!$D34+'OE za odvoz pri IJS '!$E34)</f>
        <v>0</v>
      </c>
      <c r="T34" s="320">
        <f t="shared" si="4"/>
        <v>0</v>
      </c>
      <c r="U34" s="66"/>
      <c r="V34" s="67">
        <f>+(OE!R34+OE!S34+OE!T34)/('OE za odvoz pri IJS '!$C34+'OE za odvoz pri IJS '!$D34+'OE za odvoz pri IJS '!$E34)</f>
        <v>0</v>
      </c>
      <c r="W34" s="320">
        <f t="shared" si="5"/>
        <v>0</v>
      </c>
      <c r="X34" s="52"/>
      <c r="Y34" s="65"/>
      <c r="Z34" s="103"/>
      <c r="AA34" s="103"/>
      <c r="AB34" s="103"/>
      <c r="AC34" s="103"/>
      <c r="AD34" s="104"/>
      <c r="AE34" s="65"/>
      <c r="AF34" s="103"/>
      <c r="AG34" s="103"/>
      <c r="AH34" s="103"/>
      <c r="AI34" s="103"/>
      <c r="AJ34" s="104"/>
    </row>
    <row r="35" spans="1:36" s="1" customFormat="1" ht="15">
      <c r="A35" s="34" t="str">
        <f>+OE!A35</f>
        <v>28.</v>
      </c>
      <c r="B35" s="93" t="str">
        <f>+OE!B35</f>
        <v>Komunala Izola d.o.o.</v>
      </c>
      <c r="C35" s="60">
        <f>+OE!C35+OE!F35+OE!I35+OE!L35+OE!O35+OE!R35+OE!V35+OE!AB35</f>
        <v>0</v>
      </c>
      <c r="D35" s="61">
        <f>+OE!D35+OE!G35+OE!J35+OE!M35+OE!P35+OE!S35+OE!X35</f>
        <v>393.62600000000003</v>
      </c>
      <c r="E35" s="62">
        <f>+OE!E35+OE!H35+OE!K35+OE!N35+OE!Q35+OE!T35+OE!Z35</f>
        <v>123.093</v>
      </c>
      <c r="F35" s="66"/>
      <c r="G35" s="67">
        <f>+(OE!C35+OE!D35+OE!E35)/('OE za odvoz pri IJS '!$C35+'OE za odvoz pri IJS '!$D35+'OE za odvoz pri IJS '!$E35)</f>
        <v>0.26592790278662093</v>
      </c>
      <c r="H35" s="320">
        <f t="shared" si="0"/>
        <v>0</v>
      </c>
      <c r="I35" s="66"/>
      <c r="J35" s="67">
        <f>+(OE!F35+OE!G35+OE!H35)/('OE za odvoz pri IJS '!$C35+'OE za odvoz pri IJS '!$D35+'OE za odvoz pri IJS '!$E35)</f>
        <v>0.09800104118486061</v>
      </c>
      <c r="K35" s="320">
        <f t="shared" si="1"/>
        <v>0</v>
      </c>
      <c r="L35" s="66"/>
      <c r="M35" s="67">
        <f>+(OE!I35+OE!J35+OE!K35)/('OE za odvoz pri IJS '!$C35+'OE za odvoz pri IJS '!$D35+'OE za odvoz pri IJS '!$E35)</f>
        <v>0.06343873556033357</v>
      </c>
      <c r="N35" s="320">
        <f t="shared" si="2"/>
        <v>0</v>
      </c>
      <c r="O35" s="66"/>
      <c r="P35" s="67">
        <f>+(OE!L35+OE!M35+OE!N35)/('OE za odvoz pri IJS '!$C35+'OE za odvoz pri IJS '!$D35+'OE za odvoz pri IJS '!$E35)</f>
        <v>0.481770556143668</v>
      </c>
      <c r="Q35" s="320">
        <f t="shared" si="3"/>
        <v>0</v>
      </c>
      <c r="R35" s="66"/>
      <c r="S35" s="67">
        <f>+(OE!O35+OE!P35+OE!Q35)/('OE za odvoz pri IJS '!$C35+'OE za odvoz pri IJS '!$D35+'OE za odvoz pri IJS '!$E35)</f>
        <v>0</v>
      </c>
      <c r="T35" s="320">
        <f t="shared" si="4"/>
        <v>0</v>
      </c>
      <c r="U35" s="66"/>
      <c r="V35" s="67">
        <f>+(OE!R35+OE!S35+OE!T35)/('OE za odvoz pri IJS '!$C35+'OE za odvoz pri IJS '!$D35+'OE za odvoz pri IJS '!$E35)</f>
        <v>0</v>
      </c>
      <c r="W35" s="320">
        <f t="shared" si="5"/>
        <v>0</v>
      </c>
      <c r="X35" s="52"/>
      <c r="Y35" s="65"/>
      <c r="Z35" s="103"/>
      <c r="AA35" s="103"/>
      <c r="AB35" s="103"/>
      <c r="AC35" s="103"/>
      <c r="AD35" s="104"/>
      <c r="AE35" s="65"/>
      <c r="AF35" s="103"/>
      <c r="AG35" s="103"/>
      <c r="AH35" s="103"/>
      <c r="AI35" s="103"/>
      <c r="AJ35" s="104"/>
    </row>
    <row r="36" spans="1:40" s="1" customFormat="1" ht="15">
      <c r="A36" s="34" t="str">
        <f>+OE!A36</f>
        <v>29.</v>
      </c>
      <c r="B36" s="93" t="str">
        <f>+OE!B36</f>
        <v>KP Ormož d.o.o.</v>
      </c>
      <c r="C36" s="60">
        <f>+OE!C36+OE!F36+OE!I36+OE!L36+OE!O36+OE!R36+OE!V36+OE!AB36</f>
        <v>377.19</v>
      </c>
      <c r="D36" s="61">
        <f>+OE!D36+OE!G36+OE!J36+OE!M36+OE!P36+OE!S36+OE!X36</f>
        <v>207.93999999999997</v>
      </c>
      <c r="E36" s="62">
        <f>+OE!E36+OE!H36+OE!K36+OE!N36+OE!Q36+OE!T36+OE!Z36</f>
        <v>73.532</v>
      </c>
      <c r="F36" s="66"/>
      <c r="G36" s="67">
        <f>+(OE!C36+OE!D36+OE!E36)/('OE za odvoz pri IJS '!$C36+'OE za odvoz pri IJS '!$D36+'OE za odvoz pri IJS '!$E36)</f>
        <v>0.2539694107144484</v>
      </c>
      <c r="H36" s="320">
        <f t="shared" si="0"/>
        <v>37.01387697261722</v>
      </c>
      <c r="I36" s="66"/>
      <c r="J36" s="67">
        <f>+(OE!F36+OE!G36+OE!H36)/('OE za odvoz pri IJS '!$C36+'OE za odvoz pri IJS '!$D36+'OE za odvoz pri IJS '!$E36)</f>
        <v>0.5513935827480558</v>
      </c>
      <c r="K36" s="320">
        <f t="shared" si="1"/>
        <v>0</v>
      </c>
      <c r="L36" s="66"/>
      <c r="M36" s="67">
        <f>+(OE!I36+OE!J36+OE!K36)/('OE za odvoz pri IJS '!$C36+'OE za odvoz pri IJS '!$D36+'OE za odvoz pri IJS '!$E36)</f>
        <v>0.11766277696299467</v>
      </c>
      <c r="N36" s="320">
        <f t="shared" si="2"/>
        <v>0</v>
      </c>
      <c r="O36" s="66"/>
      <c r="P36" s="67">
        <f>+(OE!L36+OE!M36+OE!N36)/('OE za odvoz pri IJS '!$C36+'OE za odvoz pri IJS '!$D36+'OE za odvoz pri IJS '!$E36)</f>
        <v>0.07697422957450104</v>
      </c>
      <c r="Q36" s="320">
        <f t="shared" si="3"/>
        <v>0</v>
      </c>
      <c r="R36" s="66"/>
      <c r="S36" s="67">
        <f>+(OE!O36+OE!P36+OE!Q36)/('OE za odvoz pri IJS '!$C36+'OE za odvoz pri IJS '!$D36+'OE za odvoz pri IJS '!$E36)</f>
        <v>0</v>
      </c>
      <c r="T36" s="320">
        <f t="shared" si="4"/>
        <v>0</v>
      </c>
      <c r="U36" s="66"/>
      <c r="V36" s="67">
        <f>+(OE!R36+OE!S36+OE!T36)/('OE za odvoz pri IJS '!$C36+'OE za odvoz pri IJS '!$D36+'OE za odvoz pri IJS '!$E36)</f>
        <v>0</v>
      </c>
      <c r="W36" s="320">
        <f t="shared" si="5"/>
        <v>0</v>
      </c>
      <c r="X36" s="55"/>
      <c r="Y36" s="105"/>
      <c r="Z36" s="106"/>
      <c r="AA36" s="106"/>
      <c r="AB36" s="106"/>
      <c r="AC36" s="106"/>
      <c r="AD36" s="107"/>
      <c r="AE36" s="105"/>
      <c r="AF36" s="106"/>
      <c r="AG36" s="106"/>
      <c r="AH36" s="106"/>
      <c r="AI36" s="106"/>
      <c r="AJ36" s="107"/>
      <c r="AK36" s="25"/>
      <c r="AL36" s="25"/>
      <c r="AM36" s="25"/>
      <c r="AN36" s="25"/>
    </row>
    <row r="37" spans="1:36" ht="15">
      <c r="A37" s="34" t="str">
        <f>+OE!A37</f>
        <v>30.</v>
      </c>
      <c r="B37" s="93" t="str">
        <f>+OE!B37</f>
        <v>Jeko-in d.o.o. Jesenice</v>
      </c>
      <c r="C37" s="60">
        <f>+OE!C37+OE!F37+OE!I37+OE!L37+OE!O37+OE!R37+OE!V37+OE!AB37</f>
        <v>636.984</v>
      </c>
      <c r="D37" s="61">
        <f>+OE!D37+OE!G37+OE!J37+OE!M37+OE!P37+OE!S37+OE!X37</f>
        <v>266.91999999999996</v>
      </c>
      <c r="E37" s="62">
        <f>+OE!E37+OE!H37+OE!K37+OE!N37+OE!Q37+OE!T37+OE!Z37</f>
        <v>59.001999999999995</v>
      </c>
      <c r="F37" s="66"/>
      <c r="G37" s="67">
        <f>+(OE!C37+OE!D37+OE!E37)/('OE za odvoz pri IJS '!$C37+'OE za odvoz pri IJS '!$D37+'OE za odvoz pri IJS '!$E37)</f>
        <v>0.30692715592176184</v>
      </c>
      <c r="H37" s="320">
        <f t="shared" si="0"/>
        <v>28.774378912332473</v>
      </c>
      <c r="I37" s="66"/>
      <c r="J37" s="67">
        <f>+(OE!F37+OE!G37+OE!H37)/('OE za odvoz pri IJS '!$C37+'OE za odvoz pri IJS '!$D37+'OE za odvoz pri IJS '!$E37)</f>
        <v>0.46139498559568637</v>
      </c>
      <c r="K37" s="320">
        <f t="shared" si="1"/>
        <v>29.431854895317347</v>
      </c>
      <c r="L37" s="66"/>
      <c r="M37" s="67">
        <f>+(OE!I37+OE!J37+OE!K37)/('OE za odvoz pri IJS '!$C37+'OE za odvoz pri IJS '!$D37+'OE za odvoz pri IJS '!$E37)</f>
        <v>0.048145924939713744</v>
      </c>
      <c r="N37" s="320">
        <f t="shared" si="2"/>
        <v>31.182962548201385</v>
      </c>
      <c r="O37" s="66"/>
      <c r="P37" s="67">
        <f>+(OE!L37+OE!M37+OE!N37)/('OE za odvoz pri IJS '!$C37+'OE za odvoz pri IJS '!$D37+'OE za odvoz pri IJS '!$E37)</f>
        <v>0.051639516214459155</v>
      </c>
      <c r="Q37" s="320">
        <f t="shared" si="3"/>
        <v>0</v>
      </c>
      <c r="R37" s="66"/>
      <c r="S37" s="67">
        <f>+(OE!O37+OE!P37+OE!Q37)/('OE za odvoz pri IJS '!$C37+'OE za odvoz pri IJS '!$D37+'OE za odvoz pri IJS '!$E37)</f>
        <v>0</v>
      </c>
      <c r="T37" s="320">
        <f t="shared" si="4"/>
        <v>0</v>
      </c>
      <c r="U37" s="66"/>
      <c r="V37" s="67">
        <f>+(OE!R37+OE!S37+OE!T37)/('OE za odvoz pri IJS '!$C37+'OE za odvoz pri IJS '!$D37+'OE za odvoz pri IJS '!$E37)</f>
        <v>0</v>
      </c>
      <c r="W37" s="320">
        <f t="shared" si="5"/>
        <v>0</v>
      </c>
      <c r="X37" s="52"/>
      <c r="Y37" s="65"/>
      <c r="Z37" s="103"/>
      <c r="AA37" s="103"/>
      <c r="AB37" s="103"/>
      <c r="AC37" s="103"/>
      <c r="AD37" s="104"/>
      <c r="AE37" s="65"/>
      <c r="AF37" s="103"/>
      <c r="AG37" s="103"/>
      <c r="AH37" s="103"/>
      <c r="AI37" s="103"/>
      <c r="AJ37" s="104"/>
    </row>
    <row r="38" spans="1:36" ht="15">
      <c r="A38" s="34" t="str">
        <f>+OE!A38</f>
        <v>31.</v>
      </c>
      <c r="B38" s="93" t="str">
        <f>+OE!B38</f>
        <v>JP Komunaal Cerknica d.o.o</v>
      </c>
      <c r="C38" s="60">
        <f>+OE!C38+OE!F38+OE!I38+OE!L38+OE!O38+OE!R38+OE!V38+OE!AB38</f>
        <v>548.26</v>
      </c>
      <c r="D38" s="61">
        <f>+OE!D38+OE!G38+OE!J38+OE!M38+OE!P38+OE!S38+OE!X38</f>
        <v>188.17999999999998</v>
      </c>
      <c r="E38" s="62">
        <f>+OE!E38+OE!H38+OE!K38+OE!N38+OE!Q38+OE!T38+OE!Z38</f>
        <v>81.75</v>
      </c>
      <c r="F38" s="66"/>
      <c r="G38" s="67">
        <f>+(OE!C38+OE!D38+OE!E38)/('OE za odvoz pri IJS '!$C38+'OE za odvoz pri IJS '!$D38+'OE za odvoz pri IJS '!$E38)</f>
        <v>0.4821361786382136</v>
      </c>
      <c r="H38" s="320">
        <f t="shared" si="0"/>
        <v>0</v>
      </c>
      <c r="I38" s="66"/>
      <c r="J38" s="67">
        <f>+(OE!F38+OE!G38+OE!H38)/('OE za odvoz pri IJS '!$C38+'OE za odvoz pri IJS '!$D38+'OE za odvoz pri IJS '!$E38)</f>
        <v>0.3361664161136167</v>
      </c>
      <c r="K38" s="320">
        <f t="shared" si="1"/>
        <v>93.99017670154853</v>
      </c>
      <c r="L38" s="66"/>
      <c r="M38" s="67">
        <f>+(OE!I38+OE!J38+OE!K38)/('OE za odvoz pri IJS '!$C38+'OE za odvoz pri IJS '!$D38+'OE za odvoz pri IJS '!$E38)</f>
        <v>0.1344479888534448</v>
      </c>
      <c r="N38" s="320">
        <f t="shared" si="2"/>
        <v>0</v>
      </c>
      <c r="O38" s="66"/>
      <c r="P38" s="67">
        <f>+(OE!L38+OE!M38+OE!N38)/('OE za odvoz pri IJS '!$C38+'OE za odvoz pri IJS '!$D38+'OE za odvoz pri IJS '!$E38)</f>
        <v>0.04724941639472494</v>
      </c>
      <c r="Q38" s="320">
        <f t="shared" si="3"/>
        <v>0</v>
      </c>
      <c r="R38" s="66"/>
      <c r="S38" s="67">
        <f>+(OE!O38+OE!P38+OE!Q38)/('OE za odvoz pri IJS '!$C38+'OE za odvoz pri IJS '!$D38+'OE za odvoz pri IJS '!$E38)</f>
        <v>0</v>
      </c>
      <c r="T38" s="320">
        <f t="shared" si="4"/>
        <v>0</v>
      </c>
      <c r="U38" s="66"/>
      <c r="V38" s="67">
        <f>+(OE!R38+OE!S38+OE!T38)/('OE za odvoz pri IJS '!$C38+'OE za odvoz pri IJS '!$D38+'OE za odvoz pri IJS '!$E38)</f>
        <v>0</v>
      </c>
      <c r="W38" s="320">
        <f t="shared" si="5"/>
        <v>0</v>
      </c>
      <c r="X38" s="52"/>
      <c r="Y38" s="65"/>
      <c r="Z38" s="103"/>
      <c r="AA38" s="103"/>
      <c r="AB38" s="103"/>
      <c r="AC38" s="103"/>
      <c r="AD38" s="104"/>
      <c r="AE38" s="65"/>
      <c r="AF38" s="103"/>
      <c r="AG38" s="103"/>
      <c r="AH38" s="103"/>
      <c r="AI38" s="103"/>
      <c r="AJ38" s="104"/>
    </row>
    <row r="39" spans="1:36" ht="15">
      <c r="A39" s="34" t="str">
        <f>+OE!A39</f>
        <v>32.</v>
      </c>
      <c r="B39" s="93" t="str">
        <f>+OE!B39</f>
        <v>JKP dravograd</v>
      </c>
      <c r="C39" s="60">
        <f>+OE!C39+OE!F39+OE!I39+OE!L39+OE!O39+OE!R39+OE!V39+OE!AB39</f>
        <v>24.689999999999998</v>
      </c>
      <c r="D39" s="61">
        <f>+OE!D39+OE!G39+OE!J39+OE!M39+OE!P39+OE!S39+OE!X39</f>
        <v>97.8</v>
      </c>
      <c r="E39" s="62">
        <f>+OE!E39+OE!H39+OE!K39+OE!N39+OE!Q39+OE!T39+OE!Z39</f>
        <v>24.35</v>
      </c>
      <c r="F39" s="66"/>
      <c r="G39" s="67">
        <f>+(OE!C39+OE!D39+OE!E39)/('OE za odvoz pri IJS '!$C39+'OE za odvoz pri IJS '!$D39+'OE za odvoz pri IJS '!$E39)</f>
        <v>0.012530645600653771</v>
      </c>
      <c r="H39" s="320">
        <f t="shared" si="0"/>
        <v>8.38396736011986</v>
      </c>
      <c r="I39" s="66"/>
      <c r="J39" s="67">
        <f>+(OE!F39+OE!G39+OE!H39)/('OE za odvoz pri IJS '!$C39+'OE za odvoz pri IJS '!$D39+'OE za odvoz pri IJS '!$E39)</f>
        <v>0.5055843094524652</v>
      </c>
      <c r="K39" s="320">
        <f t="shared" si="1"/>
        <v>0.049767399618634446</v>
      </c>
      <c r="L39" s="66"/>
      <c r="M39" s="67">
        <f>+(OE!I39+OE!J39+OE!K39)/('OE za odvoz pri IJS '!$C39+'OE za odvoz pri IJS '!$D39+'OE za odvoz pri IJS '!$E39)</f>
        <v>0.012530645600653771</v>
      </c>
      <c r="N39" s="320">
        <f t="shared" si="2"/>
        <v>2.088017360119858</v>
      </c>
      <c r="O39" s="66"/>
      <c r="P39" s="67">
        <f>+(OE!L39+OE!M39+OE!N39)/('OE za odvoz pri IJS '!$C39+'OE za odvoz pri IJS '!$D39+'OE za odvoz pri IJS '!$E39)</f>
        <v>0.24461999455189323</v>
      </c>
      <c r="Q39" s="320">
        <f t="shared" si="3"/>
        <v>0</v>
      </c>
      <c r="R39" s="66"/>
      <c r="S39" s="67">
        <f>+(OE!O39+OE!P39+OE!Q39)/('OE za odvoz pri IJS '!$C39+'OE za odvoz pri IJS '!$D39+'OE za odvoz pri IJS '!$E39)</f>
        <v>0</v>
      </c>
      <c r="T39" s="320">
        <f t="shared" si="4"/>
        <v>0</v>
      </c>
      <c r="U39" s="66"/>
      <c r="V39" s="67">
        <f>+(OE!R39+OE!S39+OE!T39)/('OE za odvoz pri IJS '!$C39+'OE za odvoz pri IJS '!$D39+'OE za odvoz pri IJS '!$E39)</f>
        <v>0</v>
      </c>
      <c r="W39" s="320">
        <f t="shared" si="5"/>
        <v>0</v>
      </c>
      <c r="X39" s="52"/>
      <c r="Y39" s="109"/>
      <c r="Z39" s="103"/>
      <c r="AA39" s="103"/>
      <c r="AB39" s="103"/>
      <c r="AC39" s="103"/>
      <c r="AD39" s="104"/>
      <c r="AE39" s="109"/>
      <c r="AF39" s="103"/>
      <c r="AG39" s="103"/>
      <c r="AH39" s="103"/>
      <c r="AI39" s="103"/>
      <c r="AJ39" s="104"/>
    </row>
    <row r="40" spans="1:36" s="1" customFormat="1" ht="15">
      <c r="A40" s="34" t="str">
        <f>+OE!A40</f>
        <v>33.</v>
      </c>
      <c r="B40" s="93" t="str">
        <f>+OE!B40</f>
        <v>KSP d.d.Sežana</v>
      </c>
      <c r="C40" s="60">
        <f>+OE!C40+OE!F40+OE!I40+OE!L40+OE!O40+OE!R40+OE!V40+OE!AB40</f>
        <v>851</v>
      </c>
      <c r="D40" s="61">
        <f>+OE!D40+OE!G40+OE!J40+OE!M40+OE!P40+OE!S40+OE!X40</f>
        <v>532</v>
      </c>
      <c r="E40" s="62">
        <f>+OE!E40+OE!H40+OE!K40+OE!N40+OE!Q40+OE!T40+OE!Z40</f>
        <v>157</v>
      </c>
      <c r="F40" s="66"/>
      <c r="G40" s="67">
        <f>+(OE!C40+OE!D40+OE!E40)/('OE za odvoz pri IJS '!$C40+'OE za odvoz pri IJS '!$D40+'OE za odvoz pri IJS '!$E40)</f>
        <v>0.29675324675324677</v>
      </c>
      <c r="H40" s="320">
        <f t="shared" si="0"/>
        <v>47.10008701298702</v>
      </c>
      <c r="I40" s="66"/>
      <c r="J40" s="67">
        <f>+(OE!F40+OE!G40+OE!H40)/('OE za odvoz pri IJS '!$C40+'OE za odvoz pri IJS '!$D40+'OE za odvoz pri IJS '!$E40)</f>
        <v>0.44155844155844154</v>
      </c>
      <c r="K40" s="320">
        <f t="shared" si="1"/>
        <v>56.201366233766294</v>
      </c>
      <c r="L40" s="66"/>
      <c r="M40" s="67">
        <f>+(OE!I40+OE!J40+OE!K40)/('OE za odvoz pri IJS '!$C40+'OE za odvoz pri IJS '!$D40+'OE za odvoz pri IJS '!$E40)</f>
        <v>0.10649350649350649</v>
      </c>
      <c r="N40" s="320">
        <f t="shared" si="2"/>
        <v>0</v>
      </c>
      <c r="O40" s="66"/>
      <c r="P40" s="67">
        <f>+(OE!L40+OE!M40+OE!N40)/('OE za odvoz pri IJS '!$C40+'OE za odvoz pri IJS '!$D40+'OE za odvoz pri IJS '!$E40)</f>
        <v>0.025324675324675326</v>
      </c>
      <c r="Q40" s="320">
        <f t="shared" si="3"/>
        <v>15.2119012987013</v>
      </c>
      <c r="R40" s="66"/>
      <c r="S40" s="67">
        <f>+(OE!O40+OE!P40+OE!Q40)/('OE za odvoz pri IJS '!$C40+'OE za odvoz pri IJS '!$D40+'OE za odvoz pri IJS '!$E40)</f>
        <v>0</v>
      </c>
      <c r="T40" s="320">
        <f t="shared" si="4"/>
        <v>0</v>
      </c>
      <c r="U40" s="66"/>
      <c r="V40" s="67">
        <f>+(OE!R40+OE!S40+OE!T40)/('OE za odvoz pri IJS '!$C40+'OE za odvoz pri IJS '!$D40+'OE za odvoz pri IJS '!$E40)</f>
        <v>0</v>
      </c>
      <c r="W40" s="320">
        <f t="shared" si="5"/>
        <v>0</v>
      </c>
      <c r="X40" s="52"/>
      <c r="Y40" s="65"/>
      <c r="Z40" s="103"/>
      <c r="AA40" s="103"/>
      <c r="AB40" s="103"/>
      <c r="AC40" s="103"/>
      <c r="AD40" s="104"/>
      <c r="AE40" s="65"/>
      <c r="AF40" s="103"/>
      <c r="AG40" s="103"/>
      <c r="AH40" s="103"/>
      <c r="AI40" s="103"/>
      <c r="AJ40" s="104"/>
    </row>
    <row r="41" spans="1:36" ht="15">
      <c r="A41" s="34" t="str">
        <f>+OE!A41</f>
        <v>34.</v>
      </c>
      <c r="B41" s="93" t="str">
        <f>+OE!B41</f>
        <v>Komunala Tolmin d.o.o.</v>
      </c>
      <c r="C41" s="60">
        <f>+OE!C41+OE!F41+OE!I41+OE!L41+OE!O41+OE!R41+OE!V41+OE!AB41</f>
        <v>380.5</v>
      </c>
      <c r="D41" s="61">
        <f>+OE!D41+OE!G41+OE!J41+OE!M41+OE!P41+OE!S41+OE!X41</f>
        <v>189</v>
      </c>
      <c r="E41" s="62">
        <f>+OE!E41+OE!H41+OE!K41+OE!N41+OE!Q41+OE!T41+OE!Z41</f>
        <v>359.5</v>
      </c>
      <c r="F41" s="66"/>
      <c r="G41" s="67">
        <f>+(OE!C41+OE!D41+OE!E41)/('OE za odvoz pri IJS '!$C41+'OE za odvoz pri IJS '!$D41+'OE za odvoz pri IJS '!$E41)</f>
        <v>0.49354144241119485</v>
      </c>
      <c r="H41" s="320">
        <f t="shared" si="0"/>
        <v>0</v>
      </c>
      <c r="I41" s="66"/>
      <c r="J41" s="67">
        <f>+(OE!F41+OE!G41+OE!H41)/('OE za odvoz pri IJS '!$C41+'OE za odvoz pri IJS '!$D41+'OE za odvoz pri IJS '!$E41)</f>
        <v>0.4155005382131324</v>
      </c>
      <c r="K41" s="320">
        <f t="shared" si="1"/>
        <v>35.043845209903154</v>
      </c>
      <c r="L41" s="66"/>
      <c r="M41" s="67">
        <f>+(OE!I41+OE!J41+OE!K41)/('OE za odvoz pri IJS '!$C41+'OE za odvoz pri IJS '!$D41+'OE za odvoz pri IJS '!$E41)</f>
        <v>0.05059203444564048</v>
      </c>
      <c r="N41" s="320">
        <f t="shared" si="2"/>
        <v>17.6962808934338</v>
      </c>
      <c r="O41" s="66"/>
      <c r="P41" s="67">
        <f>+(OE!L41+OE!M41+OE!N41)/('OE za odvoz pri IJS '!$C41+'OE za odvoz pri IJS '!$D41+'OE za odvoz pri IJS '!$E41)</f>
        <v>0.022604951560818085</v>
      </c>
      <c r="Q41" s="320">
        <f t="shared" si="3"/>
        <v>7.83641593110872</v>
      </c>
      <c r="R41" s="66"/>
      <c r="S41" s="67">
        <f>+(OE!O41+OE!P41+OE!Q41)/('OE za odvoz pri IJS '!$C41+'OE za odvoz pri IJS '!$D41+'OE za odvoz pri IJS '!$E41)</f>
        <v>0.01776103336921421</v>
      </c>
      <c r="T41" s="320">
        <f t="shared" si="4"/>
        <v>0</v>
      </c>
      <c r="U41" s="66"/>
      <c r="V41" s="67">
        <f>+(OE!R41+OE!S41+OE!T41)/('OE za odvoz pri IJS '!$C41+'OE za odvoz pri IJS '!$D41+'OE za odvoz pri IJS '!$E41)</f>
        <v>0</v>
      </c>
      <c r="W41" s="320">
        <f t="shared" si="5"/>
        <v>0</v>
      </c>
      <c r="X41" s="52"/>
      <c r="Y41" s="65"/>
      <c r="Z41" s="103"/>
      <c r="AA41" s="103"/>
      <c r="AB41" s="103"/>
      <c r="AC41" s="103"/>
      <c r="AD41" s="104"/>
      <c r="AE41" s="65"/>
      <c r="AF41" s="103"/>
      <c r="AG41" s="103"/>
      <c r="AH41" s="103"/>
      <c r="AI41" s="103"/>
      <c r="AJ41" s="104"/>
    </row>
    <row r="42" spans="1:36" s="1" customFormat="1" ht="15">
      <c r="A42" s="34" t="str">
        <f>+OE!A42</f>
        <v>35.</v>
      </c>
      <c r="B42" s="93" t="str">
        <f>+OE!B42</f>
        <v>Snaga d.o.o. , Ljubljana</v>
      </c>
      <c r="C42" s="60">
        <f>+OE!C42+OE!F42+OE!I42+OE!L42+OE!O42+OE!R42+OE!V42+OE!AB42</f>
        <v>13793.279999999999</v>
      </c>
      <c r="D42" s="61">
        <f>+OE!D42+OE!G42+OE!J42+OE!M42+OE!P42+OE!S42+OE!X42</f>
        <v>5615.300000000001</v>
      </c>
      <c r="E42" s="62">
        <f>+OE!E42+OE!H42+OE!K42+OE!N42+OE!Q42+OE!T42+OE!Z42</f>
        <v>2884.6700000000005</v>
      </c>
      <c r="F42" s="66"/>
      <c r="G42" s="67">
        <f>+(OE!C42+OE!D42+OE!E42)/('OE za odvoz pri IJS '!$C42+'OE za odvoz pri IJS '!$D42+'OE za odvoz pri IJS '!$E42)</f>
        <v>0.266336671413993</v>
      </c>
      <c r="H42" s="320">
        <f t="shared" si="0"/>
        <v>1182.9576049187992</v>
      </c>
      <c r="I42" s="66"/>
      <c r="J42" s="67">
        <f>+(OE!F42+OE!G42+OE!H42)/('OE za odvoz pri IJS '!$C42+'OE za odvoz pri IJS '!$D42+'OE za odvoz pri IJS '!$E42)</f>
        <v>0.4889161517499691</v>
      </c>
      <c r="K42" s="320">
        <f t="shared" si="1"/>
        <v>257.7115503901868</v>
      </c>
      <c r="L42" s="66"/>
      <c r="M42" s="67">
        <f>+(OE!I42+OE!J42+OE!K42)/('OE za odvoz pri IJS '!$C42+'OE za odvoz pri IJS '!$D42+'OE za odvoz pri IJS '!$E42)</f>
        <v>0.12263039260762784</v>
      </c>
      <c r="N42" s="320">
        <f t="shared" si="2"/>
        <v>0</v>
      </c>
      <c r="O42" s="66"/>
      <c r="P42" s="67">
        <f>+(OE!L42+OE!M42+OE!N42)/('OE za odvoz pri IJS '!$C42+'OE za odvoz pri IJS '!$D42+'OE za odvoz pri IJS '!$E42)</f>
        <v>0.03940654682471151</v>
      </c>
      <c r="Q42" s="320">
        <f t="shared" si="3"/>
        <v>52.32416181364328</v>
      </c>
      <c r="R42" s="66"/>
      <c r="S42" s="67">
        <f>+(OE!O42+OE!P42+OE!Q42)/('OE za odvoz pri IJS '!$C42+'OE za odvoz pri IJS '!$D42+'OE za odvoz pri IJS '!$E42)</f>
        <v>0</v>
      </c>
      <c r="T42" s="320">
        <f t="shared" si="4"/>
        <v>0</v>
      </c>
      <c r="U42" s="66"/>
      <c r="V42" s="67">
        <f>+(OE!R42+OE!S42+OE!T42)/('OE za odvoz pri IJS '!$C42+'OE za odvoz pri IJS '!$D42+'OE za odvoz pri IJS '!$E42)</f>
        <v>0</v>
      </c>
      <c r="W42" s="320">
        <f t="shared" si="5"/>
        <v>0</v>
      </c>
      <c r="X42" s="52"/>
      <c r="Y42" s="65"/>
      <c r="Z42" s="103"/>
      <c r="AA42" s="103"/>
      <c r="AB42" s="103"/>
      <c r="AC42" s="103"/>
      <c r="AD42" s="104"/>
      <c r="AE42" s="65"/>
      <c r="AF42" s="103"/>
      <c r="AG42" s="103"/>
      <c r="AH42" s="103"/>
      <c r="AI42" s="103"/>
      <c r="AJ42" s="104"/>
    </row>
    <row r="43" spans="1:36" ht="15">
      <c r="A43" s="34" t="str">
        <f>+OE!A43</f>
        <v>36.</v>
      </c>
      <c r="B43" s="93" t="str">
        <f>+OE!B43</f>
        <v>JP Komunala Radeče d.o.o.</v>
      </c>
      <c r="C43" s="60">
        <f>+OE!C43+OE!F43+OE!I43+OE!L43+OE!O43+OE!R43+OE!V43+OE!AB43</f>
        <v>176.03</v>
      </c>
      <c r="D43" s="61">
        <f>+OE!D43+OE!G43+OE!J43+OE!M43+OE!P43+OE!S43+OE!X43</f>
        <v>58.014</v>
      </c>
      <c r="E43" s="62">
        <f>+OE!E43+OE!H43+OE!K43+OE!N43+OE!Q43+OE!T43+OE!Z43</f>
        <v>73.592</v>
      </c>
      <c r="F43" s="66"/>
      <c r="G43" s="67">
        <f>+(OE!C43+OE!D43+OE!E43)/('OE za odvoz pri IJS '!$C43+'OE za odvoz pri IJS '!$D43+'OE za odvoz pri IJS '!$E43)</f>
        <v>0.24528988804951302</v>
      </c>
      <c r="H43" s="320">
        <f t="shared" si="0"/>
        <v>18.80178400664423</v>
      </c>
      <c r="I43" s="66"/>
      <c r="J43" s="67">
        <f>+(OE!F43+OE!G43+OE!H43)/('OE za odvoz pri IJS '!$C43+'OE za odvoz pri IJS '!$D43+'OE za odvoz pri IJS '!$E43)</f>
        <v>0.21431822023430286</v>
      </c>
      <c r="K43" s="320">
        <f t="shared" si="1"/>
        <v>51.62639169215568</v>
      </c>
      <c r="L43" s="66"/>
      <c r="M43" s="67">
        <f>+(OE!I43+OE!J43+OE!K43)/('OE za odvoz pri IJS '!$C43+'OE za odvoz pri IJS '!$D43+'OE za odvoz pri IJS '!$E43)</f>
        <v>0.1834635738340116</v>
      </c>
      <c r="N43" s="320">
        <f t="shared" si="2"/>
        <v>0</v>
      </c>
      <c r="O43" s="66"/>
      <c r="P43" s="67">
        <f>+(OE!L43+OE!M43+OE!N43)/('OE za odvoz pri IJS '!$C43+'OE za odvoz pri IJS '!$D43+'OE za odvoz pri IJS '!$E43)</f>
        <v>0.031868831996255315</v>
      </c>
      <c r="Q43" s="320">
        <f t="shared" si="3"/>
        <v>1.9946255036991773</v>
      </c>
      <c r="R43" s="66"/>
      <c r="S43" s="67">
        <f>+(OE!O43+OE!P43+OE!Q43)/('OE za odvoz pri IJS '!$C43+'OE za odvoz pri IJS '!$D43+'OE za odvoz pri IJS '!$E43)</f>
        <v>0</v>
      </c>
      <c r="T43" s="320">
        <f t="shared" si="4"/>
        <v>0</v>
      </c>
      <c r="U43" s="66"/>
      <c r="V43" s="67">
        <f>+(OE!R43+OE!S43+OE!T43)/('OE za odvoz pri IJS '!$C43+'OE za odvoz pri IJS '!$D43+'OE za odvoz pri IJS '!$E43)</f>
        <v>0</v>
      </c>
      <c r="W43" s="320">
        <f t="shared" si="5"/>
        <v>0</v>
      </c>
      <c r="X43" s="52"/>
      <c r="Y43" s="65"/>
      <c r="Z43" s="103"/>
      <c r="AA43" s="103"/>
      <c r="AB43" s="103"/>
      <c r="AC43" s="103"/>
      <c r="AD43" s="104"/>
      <c r="AE43" s="65"/>
      <c r="AF43" s="103"/>
      <c r="AG43" s="103"/>
      <c r="AH43" s="103"/>
      <c r="AI43" s="103"/>
      <c r="AJ43" s="104"/>
    </row>
    <row r="44" spans="1:36" ht="15">
      <c r="A44" s="34" t="str">
        <f>+OE!A44</f>
        <v>37.</v>
      </c>
      <c r="B44" s="93" t="str">
        <f>+OE!B44</f>
        <v>Komunala Radovljica, d.o.o.</v>
      </c>
      <c r="C44" s="60">
        <f>+OE!C44+OE!F44+OE!I44+OE!L44+OE!O44+OE!R44+OE!V44+OE!AB44</f>
        <v>805.6599999999999</v>
      </c>
      <c r="D44" s="61">
        <f>+OE!D44+OE!G44+OE!J44+OE!M44+OE!P44+OE!S44+OE!X44</f>
        <v>332.98</v>
      </c>
      <c r="E44" s="62">
        <f>+OE!E44+OE!H44+OE!K44+OE!N44+OE!Q44+OE!T44+OE!Z44</f>
        <v>53.301</v>
      </c>
      <c r="F44" s="66"/>
      <c r="G44" s="67">
        <f>+(OE!C44+OE!D44+OE!E44)/('OE za odvoz pri IJS '!$C44+'OE za odvoz pri IJS '!$D44+'OE za odvoz pri IJS '!$E44)</f>
        <v>0.2726091308210726</v>
      </c>
      <c r="H44" s="320">
        <f t="shared" si="0"/>
        <v>64.04261366269468</v>
      </c>
      <c r="I44" s="66"/>
      <c r="J44" s="67">
        <f>+(OE!F44+OE!G44+OE!H44)/('OE za odvoz pri IJS '!$C44+'OE za odvoz pri IJS '!$D44+'OE za odvoz pri IJS '!$E44)</f>
        <v>0.4824760621540833</v>
      </c>
      <c r="K44" s="320">
        <f t="shared" si="1"/>
        <v>20.2413517649413</v>
      </c>
      <c r="L44" s="66"/>
      <c r="M44" s="67">
        <f>+(OE!I44+OE!J44+OE!K44)/('OE za odvoz pri IJS '!$C44+'OE za odvoz pri IJS '!$D44+'OE za odvoz pri IJS '!$E44)</f>
        <v>0.11549229366218632</v>
      </c>
      <c r="N44" s="320">
        <f t="shared" si="2"/>
        <v>0</v>
      </c>
      <c r="O44" s="66"/>
      <c r="P44" s="67">
        <f>+(OE!L44+OE!M44+OE!N44)/('OE za odvoz pri IJS '!$C44+'OE za odvoz pri IJS '!$D44+'OE za odvoz pri IJS '!$E44)</f>
        <v>0.058529742663437204</v>
      </c>
      <c r="Q44" s="320">
        <f t="shared" si="3"/>
        <v>0</v>
      </c>
      <c r="R44" s="66"/>
      <c r="S44" s="67">
        <f>+(OE!O44+OE!P44+OE!Q44)/('OE za odvoz pri IJS '!$C44+'OE za odvoz pri IJS '!$D44+'OE za odvoz pri IJS '!$E44)</f>
        <v>0</v>
      </c>
      <c r="T44" s="320">
        <f t="shared" si="4"/>
        <v>0</v>
      </c>
      <c r="U44" s="66"/>
      <c r="V44" s="67">
        <f>+(OE!R44+OE!S44+OE!T44)/('OE za odvoz pri IJS '!$C44+'OE za odvoz pri IJS '!$D44+'OE za odvoz pri IJS '!$E44)</f>
        <v>0</v>
      </c>
      <c r="W44" s="320">
        <f t="shared" si="5"/>
        <v>0</v>
      </c>
      <c r="X44" s="52"/>
      <c r="Y44" s="65"/>
      <c r="Z44" s="103"/>
      <c r="AA44" s="103"/>
      <c r="AB44" s="103"/>
      <c r="AC44" s="103"/>
      <c r="AD44" s="104"/>
      <c r="AE44" s="65"/>
      <c r="AF44" s="103"/>
      <c r="AG44" s="103"/>
      <c r="AH44" s="103"/>
      <c r="AI44" s="103"/>
      <c r="AJ44" s="104"/>
    </row>
    <row r="45" spans="1:36" ht="15">
      <c r="A45" s="34" t="str">
        <f>+OE!A45</f>
        <v>38.</v>
      </c>
      <c r="B45" s="93" t="str">
        <f>+OE!B45</f>
        <v>JKP Prodnik d.o.o.</v>
      </c>
      <c r="C45" s="60">
        <f>+OE!C45+OE!F45+OE!I45+OE!L45+OE!O45+OE!R45+OE!V45+OE!AB45</f>
        <v>2136.0460000000003</v>
      </c>
      <c r="D45" s="61">
        <f>+OE!D45+OE!G45+OE!J45+OE!M45+OE!P45+OE!S45+OE!X45</f>
        <v>659.5269999999999</v>
      </c>
      <c r="E45" s="62">
        <f>+OE!E45+OE!H45+OE!K45+OE!N45+OE!Q45+OE!T45+OE!Z45</f>
        <v>469.22499999999997</v>
      </c>
      <c r="F45" s="66"/>
      <c r="G45" s="67">
        <f>+(OE!C45+OE!D45+OE!E45)/('OE za odvoz pri IJS '!$C45+'OE za odvoz pri IJS '!$D45+'OE za odvoz pri IJS '!$E45)</f>
        <v>0.2746062696681387</v>
      </c>
      <c r="H45" s="320">
        <f t="shared" si="0"/>
        <v>165.53017270045103</v>
      </c>
      <c r="I45" s="66"/>
      <c r="J45" s="67">
        <f>+(OE!F45+OE!G45+OE!H45)/('OE za odvoz pri IJS '!$C45+'OE za odvoz pri IJS '!$D45+'OE za odvoz pri IJS '!$E45)</f>
        <v>0.4933358817298957</v>
      </c>
      <c r="K45" s="320">
        <f t="shared" si="1"/>
        <v>30.468812774383377</v>
      </c>
      <c r="L45" s="66"/>
      <c r="M45" s="67">
        <f>+(OE!I45+OE!J45+OE!K45)/('OE za odvoz pri IJS '!$C45+'OE za odvoz pri IJS '!$D45+'OE za odvoz pri IJS '!$E45)</f>
        <v>0.13772245633573652</v>
      </c>
      <c r="N45" s="320">
        <f t="shared" si="2"/>
        <v>0</v>
      </c>
      <c r="O45" s="66"/>
      <c r="P45" s="67">
        <f>+(OE!L45+OE!M45+OE!N45)/('OE za odvoz pri IJS '!$C45+'OE za odvoz pri IJS '!$D45+'OE za odvoz pri IJS '!$E45)</f>
        <v>0.042152071889286866</v>
      </c>
      <c r="Q45" s="320">
        <f t="shared" si="3"/>
        <v>2.238422649176353</v>
      </c>
      <c r="R45" s="66"/>
      <c r="S45" s="67">
        <f>+(OE!O45+OE!P45+OE!Q45)/('OE za odvoz pri IJS '!$C45+'OE za odvoz pri IJS '!$D45+'OE za odvoz pri IJS '!$E45)</f>
        <v>0</v>
      </c>
      <c r="T45" s="320">
        <f t="shared" si="4"/>
        <v>0</v>
      </c>
      <c r="U45" s="66"/>
      <c r="V45" s="67">
        <f>+(OE!R45+OE!S45+OE!T45)/('OE za odvoz pri IJS '!$C45+'OE za odvoz pri IJS '!$D45+'OE za odvoz pri IJS '!$E45)</f>
        <v>0</v>
      </c>
      <c r="W45" s="320">
        <f t="shared" si="5"/>
        <v>0</v>
      </c>
      <c r="X45" s="52"/>
      <c r="Y45" s="65"/>
      <c r="Z45" s="103"/>
      <c r="AA45" s="103"/>
      <c r="AB45" s="103"/>
      <c r="AC45" s="103"/>
      <c r="AD45" s="104"/>
      <c r="AE45" s="65"/>
      <c r="AF45" s="103"/>
      <c r="AG45" s="103"/>
      <c r="AH45" s="103"/>
      <c r="AI45" s="103"/>
      <c r="AJ45" s="104"/>
    </row>
    <row r="46" spans="1:36" s="1" customFormat="1" ht="15">
      <c r="A46" s="34" t="str">
        <f>+OE!A46</f>
        <v>39.</v>
      </c>
      <c r="B46" s="93" t="str">
        <f>+OE!B46</f>
        <v>Komunala Brežice d.o.o.</v>
      </c>
      <c r="C46" s="60">
        <f>+OE!C46+OE!F46+OE!I46+OE!L46+OE!O46+OE!R46+OE!V46+OE!AB46</f>
        <v>672.91</v>
      </c>
      <c r="D46" s="61">
        <f>+OE!D46+OE!G46+OE!J46+OE!M46+OE!P46+OE!S46+OE!X46</f>
        <v>255.37</v>
      </c>
      <c r="E46" s="62">
        <f>+OE!E46+OE!H46+OE!K46+OE!N46+OE!Q46+OE!T46+OE!Z46</f>
        <v>200.123</v>
      </c>
      <c r="F46" s="66"/>
      <c r="G46" s="67">
        <f>+(OE!C46+OE!D46+OE!E46)/('OE za odvoz pri IJS '!$C46+'OE za odvoz pri IJS '!$D46+'OE za odvoz pri IJS '!$E46)</f>
        <v>0.2698512854006946</v>
      </c>
      <c r="H46" s="320">
        <f t="shared" si="0"/>
        <v>55.34598254101862</v>
      </c>
      <c r="I46" s="66"/>
      <c r="J46" s="67">
        <f>+(OE!F46+OE!G46+OE!H46)/('OE za odvoz pri IJS '!$C46+'OE za odvoz pri IJS '!$D46+'OE za odvoz pri IJS '!$E46)</f>
        <v>0.3981946166396226</v>
      </c>
      <c r="K46" s="320">
        <f t="shared" si="1"/>
        <v>73.6199765170316</v>
      </c>
      <c r="L46" s="66"/>
      <c r="M46" s="67">
        <f>+(OE!I46+OE!J46+OE!K46)/('OE za odvoz pri IJS '!$C46+'OE za odvoz pri IJS '!$D46+'OE za odvoz pri IJS '!$E46)</f>
        <v>0.09732161293438603</v>
      </c>
      <c r="N46" s="320">
        <f t="shared" si="2"/>
        <v>0</v>
      </c>
      <c r="O46" s="66"/>
      <c r="P46" s="67">
        <f>+(OE!L46+OE!M46+OE!N46)/('OE za odvoz pri IJS '!$C46+'OE za odvoz pri IJS '!$D46+'OE za odvoz pri IJS '!$E46)</f>
        <v>0.06648333972880256</v>
      </c>
      <c r="Q46" s="320">
        <f t="shared" si="3"/>
        <v>0</v>
      </c>
      <c r="R46" s="66"/>
      <c r="S46" s="67">
        <f>+(OE!O46+OE!P46+OE!Q46)/('OE za odvoz pri IJS '!$C46+'OE za odvoz pri IJS '!$D46+'OE za odvoz pri IJS '!$E46)</f>
        <v>0.11143182001465787</v>
      </c>
      <c r="T46" s="320">
        <f t="shared" si="4"/>
        <v>0</v>
      </c>
      <c r="U46" s="66"/>
      <c r="V46" s="67">
        <f>+(OE!R46+OE!S46+OE!T46)/('OE za odvoz pri IJS '!$C46+'OE za odvoz pri IJS '!$D46+'OE za odvoz pri IJS '!$E46)</f>
        <v>0</v>
      </c>
      <c r="W46" s="320">
        <f t="shared" si="5"/>
        <v>0</v>
      </c>
      <c r="X46" s="52"/>
      <c r="Y46" s="65"/>
      <c r="Z46" s="103"/>
      <c r="AA46" s="103"/>
      <c r="AB46" s="103"/>
      <c r="AC46" s="103"/>
      <c r="AD46" s="104"/>
      <c r="AE46" s="65"/>
      <c r="AF46" s="103"/>
      <c r="AG46" s="103"/>
      <c r="AH46" s="103"/>
      <c r="AI46" s="103"/>
      <c r="AJ46" s="104"/>
    </row>
    <row r="47" spans="1:36" s="1" customFormat="1" ht="15">
      <c r="A47" s="34" t="str">
        <f>+OE!A47</f>
        <v>40.</v>
      </c>
      <c r="B47" s="93" t="str">
        <f>+OE!B47</f>
        <v>Loška komunala, d.d. Škofja Loka</v>
      </c>
      <c r="C47" s="60">
        <f>+OE!C47+OE!F47+OE!I47+OE!L47+OE!O47+OE!R47+OE!V47+OE!AB47</f>
        <v>859.296</v>
      </c>
      <c r="D47" s="61">
        <f>+OE!D47+OE!G47+OE!J47+OE!M47+OE!P47+OE!S47+OE!X47</f>
        <v>433.40900000000005</v>
      </c>
      <c r="E47" s="62">
        <f>+OE!E47+OE!H47+OE!K47+OE!N47+OE!Q47+OE!T47+OE!Z47</f>
        <v>578.01</v>
      </c>
      <c r="F47" s="66"/>
      <c r="G47" s="67">
        <f>+(OE!C47+OE!D47+OE!E47)/('OE za odvoz pri IJS '!$C47+'OE za odvoz pri IJS '!$D47+'OE za odvoz pri IJS '!$E47)</f>
        <v>0.28139668522463335</v>
      </c>
      <c r="H47" s="320">
        <f t="shared" si="0"/>
        <v>60.75507557321349</v>
      </c>
      <c r="I47" s="66"/>
      <c r="J47" s="67">
        <f>+(OE!F47+OE!G47+OE!H47)/('OE za odvoz pri IJS '!$C47+'OE za odvoz pri IJS '!$D47+'OE za odvoz pri IJS '!$E47)</f>
        <v>0.454539039885819</v>
      </c>
      <c r="K47" s="320">
        <f t="shared" si="1"/>
        <v>45.595070782275315</v>
      </c>
      <c r="L47" s="66"/>
      <c r="M47" s="67">
        <f>+(OE!I47+OE!J47+OE!K47)/('OE za odvoz pri IJS '!$C47+'OE za odvoz pri IJS '!$D47+'OE za odvoz pri IJS '!$E47)</f>
        <v>0.08842073752549158</v>
      </c>
      <c r="N47" s="320">
        <f t="shared" si="2"/>
        <v>7.458055527295192</v>
      </c>
      <c r="O47" s="66"/>
      <c r="P47" s="67">
        <f>+(OE!L47+OE!M47+OE!N47)/('OE za odvoz pri IJS '!$C47+'OE za odvoz pri IJS '!$D47+'OE za odvoz pri IJS '!$E47)</f>
        <v>0.028640920717479677</v>
      </c>
      <c r="Q47" s="320">
        <f t="shared" si="3"/>
        <v>12.510558591152586</v>
      </c>
      <c r="R47" s="66"/>
      <c r="S47" s="67">
        <f>+(OE!O47+OE!P47+OE!Q47)/('OE za odvoz pri IJS '!$C47+'OE za odvoz pri IJS '!$D47+'OE za odvoz pri IJS '!$E47)</f>
        <v>0</v>
      </c>
      <c r="T47" s="320">
        <f t="shared" si="4"/>
        <v>0</v>
      </c>
      <c r="U47" s="66"/>
      <c r="V47" s="67">
        <f>+(OE!R47+OE!S47+OE!T47)/('OE za odvoz pri IJS '!$C47+'OE za odvoz pri IJS '!$D47+'OE za odvoz pri IJS '!$E47)</f>
        <v>0</v>
      </c>
      <c r="W47" s="320">
        <f t="shared" si="5"/>
        <v>0</v>
      </c>
      <c r="X47" s="52"/>
      <c r="Y47" s="105"/>
      <c r="Z47" s="106"/>
      <c r="AA47" s="106"/>
      <c r="AB47" s="106"/>
      <c r="AC47" s="106"/>
      <c r="AD47" s="107"/>
      <c r="AE47" s="105"/>
      <c r="AF47" s="106"/>
      <c r="AG47" s="106"/>
      <c r="AH47" s="106"/>
      <c r="AI47" s="106"/>
      <c r="AJ47" s="107"/>
    </row>
    <row r="48" spans="1:36" s="1" customFormat="1" ht="15">
      <c r="A48" s="34" t="str">
        <f>+OE!A48</f>
        <v>41.</v>
      </c>
      <c r="B48" s="93" t="str">
        <f>+OE!B48</f>
        <v>Saubermacher Slovenije d.o.o.</v>
      </c>
      <c r="C48" s="60">
        <f>+OE!C48+OE!F48+OE!I48+OE!L48+OE!O48+OE!R48+OE!V48+OE!AB48</f>
        <v>150</v>
      </c>
      <c r="D48" s="61">
        <f>+OE!D48+OE!G48+OE!J48+OE!M48+OE!P48+OE!S48+OE!X48</f>
        <v>10</v>
      </c>
      <c r="E48" s="62">
        <f>+OE!E48+OE!H48+OE!K48+OE!N48+OE!Q48+OE!T48+OE!Z48</f>
        <v>6</v>
      </c>
      <c r="F48" s="66"/>
      <c r="G48" s="67">
        <f>+(OE!C48+OE!D48+OE!E48)/('OE za odvoz pri IJS '!$C48+'OE za odvoz pri IJS '!$D48+'OE za odvoz pri IJS '!$E48)</f>
        <v>0.3614457831325301</v>
      </c>
      <c r="H48" s="320">
        <f t="shared" si="0"/>
        <v>0</v>
      </c>
      <c r="I48" s="66"/>
      <c r="J48" s="67">
        <f>+(OE!F48+OE!G48+OE!H48)/('OE za odvoz pri IJS '!$C48+'OE za odvoz pri IJS '!$D48+'OE za odvoz pri IJS '!$E48)</f>
        <v>0.6385542168674698</v>
      </c>
      <c r="K48" s="320">
        <f t="shared" si="1"/>
        <v>0</v>
      </c>
      <c r="L48" s="66"/>
      <c r="M48" s="67">
        <f>+(OE!I48+OE!J48+OE!K48)/('OE za odvoz pri IJS '!$C48+'OE za odvoz pri IJS '!$D48+'OE za odvoz pri IJS '!$E48)</f>
        <v>0</v>
      </c>
      <c r="N48" s="320">
        <f t="shared" si="2"/>
        <v>14.565000000000001</v>
      </c>
      <c r="O48" s="66"/>
      <c r="P48" s="67">
        <f>+(OE!L48+OE!M48+OE!N48)/('OE za odvoz pri IJS '!$C48+'OE za odvoz pri IJS '!$D48+'OE za odvoz pri IJS '!$E48)</f>
        <v>0</v>
      </c>
      <c r="Q48" s="320">
        <f t="shared" si="3"/>
        <v>6.48</v>
      </c>
      <c r="R48" s="66"/>
      <c r="S48" s="67">
        <f>+(OE!O48+OE!P48+OE!Q48)/('OE za odvoz pri IJS '!$C48+'OE za odvoz pri IJS '!$D48+'OE za odvoz pri IJS '!$E48)</f>
        <v>0</v>
      </c>
      <c r="T48" s="320">
        <f t="shared" si="4"/>
        <v>0</v>
      </c>
      <c r="U48" s="66"/>
      <c r="V48" s="67">
        <f>+(OE!R48+OE!S48+OE!T48)/('OE za odvoz pri IJS '!$C48+'OE za odvoz pri IJS '!$D48+'OE za odvoz pri IJS '!$E48)</f>
        <v>0</v>
      </c>
      <c r="W48" s="320">
        <f t="shared" si="5"/>
        <v>0</v>
      </c>
      <c r="X48" s="52"/>
      <c r="Y48" s="65"/>
      <c r="Z48" s="103"/>
      <c r="AA48" s="103"/>
      <c r="AB48" s="103"/>
      <c r="AC48" s="103"/>
      <c r="AD48" s="104"/>
      <c r="AE48" s="65"/>
      <c r="AF48" s="103"/>
      <c r="AG48" s="103"/>
      <c r="AH48" s="103"/>
      <c r="AI48" s="103"/>
      <c r="AJ48" s="104"/>
    </row>
    <row r="49" spans="1:36" ht="15">
      <c r="A49" s="34" t="str">
        <f>+OE!A49</f>
        <v>42.</v>
      </c>
      <c r="B49" s="93" t="str">
        <f>+OE!B49</f>
        <v>Komunala Nova Gorica</v>
      </c>
      <c r="C49" s="60">
        <f>+OE!C49+OE!F49+OE!I49+OE!L49+OE!O49+OE!R49+OE!V49+OE!AB49</f>
        <v>1557.5800000000002</v>
      </c>
      <c r="D49" s="61">
        <f>+OE!D49+OE!G49+OE!J49+OE!M49+OE!P49+OE!S49+OE!X49</f>
        <v>980.24</v>
      </c>
      <c r="E49" s="62">
        <f>+OE!E49+OE!H49+OE!K49+OE!N49+OE!Q49+OE!T49+OE!Z49</f>
        <v>381.692</v>
      </c>
      <c r="F49" s="66"/>
      <c r="G49" s="67">
        <f>+(OE!C49+OE!D49+OE!E49)/('OE za odvoz pri IJS '!$C49+'OE za odvoz pri IJS '!$D49+'OE za odvoz pri IJS '!$E49)</f>
        <v>0.33937486812864615</v>
      </c>
      <c r="H49" s="320">
        <f t="shared" si="0"/>
        <v>19.820410900183376</v>
      </c>
      <c r="I49" s="66"/>
      <c r="J49" s="67">
        <f>+(OE!F49+OE!G49+OE!H49)/('OE za odvoz pri IJS '!$C49+'OE za odvoz pri IJS '!$D49+'OE za odvoz pri IJS '!$E49)</f>
        <v>0.3675888299140404</v>
      </c>
      <c r="K49" s="320">
        <f t="shared" si="1"/>
        <v>218.07859830248904</v>
      </c>
      <c r="L49" s="66"/>
      <c r="M49" s="67">
        <f>+(OE!I49+OE!J49+OE!K49)/('OE za odvoz pri IJS '!$C49+'OE za odvoz pri IJS '!$D49+'OE za odvoz pri IJS '!$E49)</f>
        <v>0.03200295117814209</v>
      </c>
      <c r="N49" s="320">
        <f t="shared" si="2"/>
        <v>101.39386130394945</v>
      </c>
      <c r="O49" s="66"/>
      <c r="P49" s="67">
        <f>+(OE!L49+OE!M49+OE!N49)/('OE za odvoz pri IJS '!$C49+'OE za odvoz pri IJS '!$D49+'OE za odvoz pri IJS '!$E49)</f>
        <v>0.06750785747755104</v>
      </c>
      <c r="Q49" s="320">
        <f t="shared" si="3"/>
        <v>0</v>
      </c>
      <c r="R49" s="66"/>
      <c r="S49" s="67">
        <f>+(OE!O49+OE!P49+OE!Q49)/('OE za odvoz pri IJS '!$C49+'OE za odvoz pri IJS '!$D49+'OE za odvoz pri IJS '!$E49)</f>
        <v>0</v>
      </c>
      <c r="T49" s="320">
        <f t="shared" si="4"/>
        <v>0</v>
      </c>
      <c r="U49" s="66"/>
      <c r="V49" s="67">
        <f>+(OE!R49+OE!S49+OE!T49)/('OE za odvoz pri IJS '!$C49+'OE za odvoz pri IJS '!$D49+'OE za odvoz pri IJS '!$E49)</f>
        <v>0</v>
      </c>
      <c r="W49" s="320">
        <f t="shared" si="5"/>
        <v>0</v>
      </c>
      <c r="X49" s="56"/>
      <c r="Y49" s="65"/>
      <c r="Z49" s="103"/>
      <c r="AA49" s="103"/>
      <c r="AB49" s="103"/>
      <c r="AC49" s="103"/>
      <c r="AD49" s="104"/>
      <c r="AE49" s="65"/>
      <c r="AF49" s="103"/>
      <c r="AG49" s="103"/>
      <c r="AH49" s="103"/>
      <c r="AI49" s="103"/>
      <c r="AJ49" s="104"/>
    </row>
    <row r="50" spans="1:36" s="1" customFormat="1" ht="15">
      <c r="A50" s="34" t="str">
        <f>+OE!A50</f>
        <v>43.</v>
      </c>
      <c r="B50" s="93" t="str">
        <f>+OE!B50</f>
        <v>KOMUNALA d.o.o., IDRIJA</v>
      </c>
      <c r="C50" s="60">
        <f>+OE!C50+OE!F50+OE!I50+OE!L50+OE!O50+OE!R50+OE!V50+OE!AB50</f>
        <v>578.79</v>
      </c>
      <c r="D50" s="61">
        <f>+OE!D50+OE!G50+OE!J50+OE!M50+OE!P50+OE!S50+OE!X50</f>
        <v>248.37000000000003</v>
      </c>
      <c r="E50" s="62">
        <f>+OE!E50+OE!H50+OE!K50+OE!N50+OE!Q50+OE!T50+OE!Z50</f>
        <v>311.964</v>
      </c>
      <c r="F50" s="66"/>
      <c r="G50" s="67">
        <f>+(OE!C50+OE!D50+OE!E50)/('OE za odvoz pri IJS '!$C50+'OE za odvoz pri IJS '!$D50+'OE za odvoz pri IJS '!$E50)</f>
        <v>0.2817551030440935</v>
      </c>
      <c r="H50" s="320">
        <f t="shared" si="0"/>
        <v>40.71492290910913</v>
      </c>
      <c r="I50" s="66"/>
      <c r="J50" s="67">
        <f>+(OE!F50+OE!G50+OE!H50)/('OE za odvoz pri IJS '!$C50+'OE za odvoz pri IJS '!$D50+'OE za odvoz pri IJS '!$E50)</f>
        <v>0.4272581387100965</v>
      </c>
      <c r="K50" s="320">
        <f t="shared" si="1"/>
        <v>46.50106589598328</v>
      </c>
      <c r="L50" s="66"/>
      <c r="M50" s="67">
        <f>+(OE!I50+OE!J50+OE!K50)/('OE za odvoz pri IJS '!$C50+'OE za odvoz pri IJS '!$D50+'OE za odvoz pri IJS '!$E50)</f>
        <v>0.18662586338273973</v>
      </c>
      <c r="N50" s="320">
        <f t="shared" si="2"/>
        <v>0</v>
      </c>
      <c r="O50" s="66"/>
      <c r="P50" s="67">
        <f>+(OE!L50+OE!M50+OE!N50)/('OE za odvoz pri IJS '!$C50+'OE za odvoz pri IJS '!$D50+'OE za odvoz pri IJS '!$E50)</f>
        <v>0.04115443094869391</v>
      </c>
      <c r="Q50" s="320">
        <f t="shared" si="3"/>
        <v>1.1839549112054548</v>
      </c>
      <c r="R50" s="66"/>
      <c r="S50" s="67">
        <f>+(OE!O50+OE!P50+OE!Q50)/('OE za odvoz pri IJS '!$C50+'OE za odvoz pri IJS '!$D50+'OE za odvoz pri IJS '!$E50)</f>
        <v>0</v>
      </c>
      <c r="T50" s="320">
        <f t="shared" si="4"/>
        <v>0</v>
      </c>
      <c r="U50" s="66"/>
      <c r="V50" s="67">
        <f>+(OE!R50+OE!S50+OE!T50)/('OE za odvoz pri IJS '!$C50+'OE za odvoz pri IJS '!$D50+'OE za odvoz pri IJS '!$E50)</f>
        <v>0</v>
      </c>
      <c r="W50" s="320">
        <f t="shared" si="5"/>
        <v>0</v>
      </c>
      <c r="X50" s="52"/>
      <c r="Y50" s="65"/>
      <c r="Z50" s="103"/>
      <c r="AA50" s="103"/>
      <c r="AB50" s="103"/>
      <c r="AC50" s="103"/>
      <c r="AD50" s="104"/>
      <c r="AE50" s="65"/>
      <c r="AF50" s="103"/>
      <c r="AG50" s="103"/>
      <c r="AH50" s="103"/>
      <c r="AI50" s="103"/>
      <c r="AJ50" s="104"/>
    </row>
    <row r="51" spans="1:36" ht="15">
      <c r="A51" s="34" t="str">
        <f>+OE!A51</f>
        <v>44.</v>
      </c>
      <c r="B51" s="93" t="str">
        <f>+OE!B51</f>
        <v>Komunala Novo Mesto</v>
      </c>
      <c r="C51" s="60">
        <f>+OE!C51+OE!F51+OE!I51+OE!L51+OE!O51+OE!R51+OE!V51+OE!AB51</f>
        <v>1247</v>
      </c>
      <c r="D51" s="61">
        <f>+OE!D51+OE!G51+OE!J51+OE!M51+OE!P51+OE!S51+OE!X51</f>
        <v>530</v>
      </c>
      <c r="E51" s="62">
        <f>+OE!E51+OE!H51+OE!K51+OE!N51+OE!Q51+OE!T51+OE!Z51</f>
        <v>312</v>
      </c>
      <c r="F51" s="66"/>
      <c r="G51" s="67">
        <f>+(OE!C51+OE!D51+OE!E51)/('OE za odvoz pri IJS '!$C51+'OE za odvoz pri IJS '!$D51+'OE za odvoz pri IJS '!$E51)</f>
        <v>0.28913355672570606</v>
      </c>
      <c r="H51" s="320">
        <f t="shared" si="0"/>
        <v>78.51915476304457</v>
      </c>
      <c r="I51" s="66"/>
      <c r="J51" s="67">
        <f>+(OE!F51+OE!G51+OE!H51)/('OE za odvoz pri IJS '!$C51+'OE za odvoz pri IJS '!$D51+'OE za odvoz pri IJS '!$E51)</f>
        <v>0.5696505505026328</v>
      </c>
      <c r="K51" s="320">
        <f t="shared" si="1"/>
        <v>0</v>
      </c>
      <c r="L51" s="66"/>
      <c r="M51" s="67">
        <f>+(OE!I51+OE!J51+OE!K51)/('OE za odvoz pri IJS '!$C51+'OE za odvoz pri IJS '!$D51+'OE za odvoz pri IJS '!$E51)</f>
        <v>0.0627094303494495</v>
      </c>
      <c r="N51" s="320">
        <f t="shared" si="2"/>
        <v>42.88504035423649</v>
      </c>
      <c r="O51" s="66"/>
      <c r="P51" s="67">
        <f>+(OE!L51+OE!M51+OE!N51)/('OE za odvoz pri IJS '!$C51+'OE za odvoz pri IJS '!$D51+'OE za odvoz pri IJS '!$E51)</f>
        <v>0.028243178554332216</v>
      </c>
      <c r="Q51" s="320">
        <f t="shared" si="3"/>
        <v>18.65115634274773</v>
      </c>
      <c r="R51" s="66"/>
      <c r="S51" s="67">
        <f>+(OE!O51+OE!P51+OE!Q51)/('OE za odvoz pri IJS '!$C51+'OE za odvoz pri IJS '!$D51+'OE za odvoz pri IJS '!$E51)</f>
        <v>0</v>
      </c>
      <c r="T51" s="320">
        <f t="shared" si="4"/>
        <v>0</v>
      </c>
      <c r="U51" s="66"/>
      <c r="V51" s="67">
        <f>+(OE!R51+OE!S51+OE!T51)/('OE za odvoz pri IJS '!$C51+'OE za odvoz pri IJS '!$D51+'OE za odvoz pri IJS '!$E51)</f>
        <v>0</v>
      </c>
      <c r="W51" s="320">
        <f t="shared" si="5"/>
        <v>0</v>
      </c>
      <c r="X51" s="52"/>
      <c r="Y51" s="65"/>
      <c r="Z51" s="103"/>
      <c r="AA51" s="103"/>
      <c r="AB51" s="103"/>
      <c r="AC51" s="103"/>
      <c r="AD51" s="104"/>
      <c r="AE51" s="65"/>
      <c r="AF51" s="103"/>
      <c r="AG51" s="103"/>
      <c r="AH51" s="103"/>
      <c r="AI51" s="103"/>
      <c r="AJ51" s="104"/>
    </row>
    <row r="52" spans="1:36" s="1" customFormat="1" ht="15">
      <c r="A52" s="34" t="str">
        <f>+OE!A52</f>
        <v>45.</v>
      </c>
      <c r="B52" s="93" t="str">
        <f>+OE!B52</f>
        <v>Komunala Kranjska Gora</v>
      </c>
      <c r="C52" s="60">
        <f>+OE!C52+OE!F52+OE!I52+OE!L52+OE!O52+OE!R52+OE!V52+OE!AB52</f>
        <v>420.54</v>
      </c>
      <c r="D52" s="61">
        <f>+OE!D52+OE!G52+OE!J52+OE!M52+OE!P52+OE!S52+OE!X52</f>
        <v>179.34</v>
      </c>
      <c r="E52" s="62">
        <f>+OE!E52+OE!H52+OE!K52+OE!N52+OE!Q52+OE!T52+OE!Z52</f>
        <v>70.479</v>
      </c>
      <c r="F52" s="66"/>
      <c r="G52" s="67">
        <f>+(OE!C52+OE!D52+OE!E52)/('OE za odvoz pri IJS '!$C52+'OE za odvoz pri IJS '!$D52+'OE za odvoz pri IJS '!$E52)</f>
        <v>0.18773970365132714</v>
      </c>
      <c r="H52" s="320">
        <f t="shared" si="0"/>
        <v>69.1200790264709</v>
      </c>
      <c r="I52" s="66"/>
      <c r="J52" s="67">
        <f>+(OE!F52+OE!G52+OE!H52)/('OE za odvoz pri IJS '!$C52+'OE za odvoz pri IJS '!$D52+'OE za odvoz pri IJS '!$E52)</f>
        <v>0.40584224273859226</v>
      </c>
      <c r="K52" s="320">
        <f t="shared" si="1"/>
        <v>42.793207238712434</v>
      </c>
      <c r="L52" s="66"/>
      <c r="M52" s="67">
        <f>+(OE!I52+OE!J52+OE!K52)/('OE za odvoz pri IJS '!$C52+'OE za odvoz pri IJS '!$D52+'OE za odvoz pri IJS '!$E52)</f>
        <v>0.1064802590850574</v>
      </c>
      <c r="N52" s="320">
        <f t="shared" si="2"/>
        <v>0</v>
      </c>
      <c r="O52" s="66"/>
      <c r="P52" s="67">
        <f>+(OE!L52+OE!M52+OE!N52)/('OE za odvoz pri IJS '!$C52+'OE za odvoz pri IJS '!$D52+'OE za odvoz pri IJS '!$E52)</f>
        <v>0.038883642943557103</v>
      </c>
      <c r="Q52" s="320">
        <f t="shared" si="3"/>
        <v>1.8152007965164967</v>
      </c>
      <c r="R52" s="66"/>
      <c r="S52" s="67">
        <f>+(OE!O52+OE!P52+OE!Q52)/('OE za odvoz pri IJS '!$C52+'OE za odvoz pri IJS '!$D52+'OE za odvoz pri IJS '!$E52)</f>
        <v>0</v>
      </c>
      <c r="T52" s="320">
        <f t="shared" si="4"/>
        <v>0</v>
      </c>
      <c r="U52" s="66"/>
      <c r="V52" s="67">
        <f>+(OE!R52+OE!S52+OE!T52)/('OE za odvoz pri IJS '!$C52+'OE za odvoz pri IJS '!$D52+'OE za odvoz pri IJS '!$E52)</f>
        <v>0</v>
      </c>
      <c r="W52" s="320">
        <f t="shared" si="5"/>
        <v>0</v>
      </c>
      <c r="X52" s="52"/>
      <c r="Y52" s="65"/>
      <c r="Z52" s="103"/>
      <c r="AA52" s="103"/>
      <c r="AB52" s="103"/>
      <c r="AC52" s="103"/>
      <c r="AD52" s="104"/>
      <c r="AE52" s="65"/>
      <c r="AF52" s="103"/>
      <c r="AG52" s="103"/>
      <c r="AH52" s="103"/>
      <c r="AI52" s="103"/>
      <c r="AJ52" s="104"/>
    </row>
    <row r="53" spans="1:36" s="1" customFormat="1" ht="15">
      <c r="A53" s="34" t="str">
        <f>+OE!A53</f>
        <v>46.</v>
      </c>
      <c r="B53" s="93" t="str">
        <f>+OE!B53</f>
        <v>PUBLICUS, d.o.o., Ljubljana</v>
      </c>
      <c r="C53" s="60">
        <f>+OE!C53+OE!F53+OE!I53+OE!L53+OE!O53+OE!R53+OE!V53+OE!AB53</f>
        <v>5403.820000000001</v>
      </c>
      <c r="D53" s="61">
        <f>+OE!D53+OE!G53+OE!J53+OE!M53+OE!P53+OE!S53+OE!X53</f>
        <v>719.1</v>
      </c>
      <c r="E53" s="62">
        <f>+OE!E53+OE!H53+OE!K53+OE!N53+OE!Q53+OE!T53+OE!Z53</f>
        <v>263.59000000000003</v>
      </c>
      <c r="F53" s="66"/>
      <c r="G53" s="67">
        <f>+(OE!C53+OE!D53+OE!E53)/('OE za odvoz pri IJS '!$C53+'OE za odvoz pri IJS '!$D53+'OE za odvoz pri IJS '!$E53)</f>
        <v>0.32961664508471755</v>
      </c>
      <c r="H53" s="320">
        <f t="shared" si="0"/>
        <v>121.49600295830174</v>
      </c>
      <c r="I53" s="66"/>
      <c r="J53" s="67">
        <f>+(OE!F53+OE!G53+OE!H53)/('OE za odvoz pri IJS '!$C53+'OE za odvoz pri IJS '!$D53+'OE za odvoz pri IJS '!$E53)</f>
        <v>0.507408584657348</v>
      </c>
      <c r="K53" s="320">
        <f t="shared" si="1"/>
        <v>1.034374056930279</v>
      </c>
      <c r="L53" s="66"/>
      <c r="M53" s="67">
        <f>+(OE!I53+OE!J53+OE!K53)/('OE za odvoz pri IJS '!$C53+'OE za odvoz pri IJS '!$D53+'OE za odvoz pri IJS '!$E53)</f>
        <v>0.0995473271004038</v>
      </c>
      <c r="N53" s="320">
        <f t="shared" si="2"/>
        <v>0</v>
      </c>
      <c r="O53" s="66"/>
      <c r="P53" s="67">
        <f>+(OE!L53+OE!M53+OE!N53)/('OE za odvoz pri IJS '!$C53+'OE za odvoz pri IJS '!$D53+'OE za odvoz pri IJS '!$E53)</f>
        <v>0.04002499017460239</v>
      </c>
      <c r="Q53" s="320">
        <f t="shared" si="3"/>
        <v>17.157181594680118</v>
      </c>
      <c r="R53" s="66"/>
      <c r="S53" s="67">
        <f>+(OE!O53+OE!P53+OE!Q53)/('OE za odvoz pri IJS '!$C53+'OE za odvoz pri IJS '!$D53+'OE za odvoz pri IJS '!$E53)</f>
        <v>0</v>
      </c>
      <c r="T53" s="320">
        <f t="shared" si="4"/>
        <v>0</v>
      </c>
      <c r="U53" s="66"/>
      <c r="V53" s="67">
        <f>+(OE!R53+OE!S53+OE!T53)/('OE za odvoz pri IJS '!$C53+'OE za odvoz pri IJS '!$D53+'OE za odvoz pri IJS '!$E53)</f>
        <v>0</v>
      </c>
      <c r="W53" s="320">
        <f t="shared" si="5"/>
        <v>0</v>
      </c>
      <c r="X53" s="52"/>
      <c r="Y53" s="65"/>
      <c r="Z53" s="103"/>
      <c r="AA53" s="103"/>
      <c r="AB53" s="103"/>
      <c r="AC53" s="103"/>
      <c r="AD53" s="104"/>
      <c r="AE53" s="65"/>
      <c r="AF53" s="103"/>
      <c r="AG53" s="103"/>
      <c r="AH53" s="103"/>
      <c r="AI53" s="103"/>
      <c r="AJ53" s="104"/>
    </row>
    <row r="54" spans="1:36" s="1" customFormat="1" ht="15">
      <c r="A54" s="34" t="str">
        <f>+OE!A54</f>
        <v>47. </v>
      </c>
      <c r="B54" s="93" t="str">
        <f>+OE!B54</f>
        <v>Komunalno podjetje Logatec</v>
      </c>
      <c r="C54" s="60">
        <f>+OE!C54+OE!F54+OE!I54+OE!L54+OE!O54+OE!R54+OE!V54+OE!AB54</f>
        <v>601.34</v>
      </c>
      <c r="D54" s="61">
        <f>+OE!D54+OE!G54+OE!J54+OE!M54+OE!P54+OE!S54+OE!X54</f>
        <v>177.42000000000002</v>
      </c>
      <c r="E54" s="62">
        <f>+OE!E54+OE!H54+OE!K54+OE!N54+OE!Q54+OE!T54+OE!Z54</f>
        <v>100.775</v>
      </c>
      <c r="F54" s="66"/>
      <c r="G54" s="67">
        <f>+(OE!C54+OE!D54+OE!E54)/('OE za odvoz pri IJS '!$C54+'OE za odvoz pri IJS '!$D54+'OE za odvoz pri IJS '!$E54)</f>
        <v>0.21778212350844484</v>
      </c>
      <c r="H54" s="320">
        <f t="shared" si="0"/>
        <v>80.7707118494318</v>
      </c>
      <c r="I54" s="66"/>
      <c r="J54" s="67">
        <f>+(OE!F54+OE!G54+OE!H54)/('OE za odvoz pri IJS '!$C54+'OE za odvoz pri IJS '!$D54+'OE za odvoz pri IJS '!$E54)</f>
        <v>0.4633448356233692</v>
      </c>
      <c r="K54" s="320">
        <f t="shared" si="1"/>
        <v>26.612400546243197</v>
      </c>
      <c r="L54" s="66"/>
      <c r="M54" s="67">
        <f>+(OE!I54+OE!J54+OE!K54)/('OE za odvoz pri IJS '!$C54+'OE za odvoz pri IJS '!$D54+'OE za odvoz pri IJS '!$E54)</f>
        <v>0.0915370053494176</v>
      </c>
      <c r="N54" s="320">
        <f t="shared" si="2"/>
        <v>3.345251203181226</v>
      </c>
      <c r="O54" s="66"/>
      <c r="P54" s="67">
        <f>+(OE!L54+OE!M54+OE!N54)/('OE za odvoz pri IJS '!$C54+'OE za odvoz pri IJS '!$D54+'OE za odvoz pri IJS '!$E54)</f>
        <v>0.04294314609424298</v>
      </c>
      <c r="Q54" s="320">
        <f t="shared" si="3"/>
        <v>0.154456527687926</v>
      </c>
      <c r="R54" s="66"/>
      <c r="S54" s="67">
        <f>+(OE!O54+OE!P54+OE!Q54)/('OE za odvoz pri IJS '!$C54+'OE za odvoz pri IJS '!$D54+'OE za odvoz pri IJS '!$E54)</f>
        <v>0</v>
      </c>
      <c r="T54" s="320">
        <f t="shared" si="4"/>
        <v>0</v>
      </c>
      <c r="U54" s="66"/>
      <c r="V54" s="67">
        <f>+(OE!R54+OE!S54+OE!T54)/('OE za odvoz pri IJS '!$C54+'OE za odvoz pri IJS '!$D54+'OE za odvoz pri IJS '!$E54)</f>
        <v>0</v>
      </c>
      <c r="W54" s="320">
        <f t="shared" si="5"/>
        <v>0</v>
      </c>
      <c r="X54" s="52"/>
      <c r="Y54" s="65"/>
      <c r="Z54" s="103"/>
      <c r="AA54" s="103"/>
      <c r="AB54" s="103"/>
      <c r="AC54" s="103"/>
      <c r="AD54" s="104"/>
      <c r="AE54" s="65"/>
      <c r="AF54" s="103"/>
      <c r="AG54" s="103"/>
      <c r="AH54" s="103"/>
      <c r="AI54" s="103"/>
      <c r="AJ54" s="104"/>
    </row>
    <row r="55" spans="1:36" s="1" customFormat="1" ht="15">
      <c r="A55" s="34" t="str">
        <f>+OE!A55</f>
        <v>48.</v>
      </c>
      <c r="B55" s="93" t="str">
        <f>+OE!B55</f>
        <v>Občina Gorenja vas-Poljane</v>
      </c>
      <c r="C55" s="60">
        <f>+OE!C55+OE!F55+OE!I55+OE!L55+OE!O55+OE!R55+OE!V55+OE!AB55</f>
        <v>234.42000000000002</v>
      </c>
      <c r="D55" s="61">
        <f>+OE!D55+OE!G55+OE!J55+OE!M55+OE!P55+OE!S55+OE!X55</f>
        <v>94.2</v>
      </c>
      <c r="E55" s="62">
        <f>+OE!E55+OE!H55+OE!K55+OE!N55+OE!Q55+OE!T55+OE!Z55</f>
        <v>48.437000000000005</v>
      </c>
      <c r="F55" s="66"/>
      <c r="G55" s="67">
        <f>+(OE!C55+OE!D55+OE!E55)/('OE za odvoz pri IJS '!$C55+'OE za odvoz pri IJS '!$D55+'OE za odvoz pri IJS '!$E55)</f>
        <v>0.2934940871008893</v>
      </c>
      <c r="H55" s="320">
        <f t="shared" si="0"/>
        <v>13.738398101809533</v>
      </c>
      <c r="I55" s="66"/>
      <c r="J55" s="67">
        <f>+(OE!F55+OE!G55+OE!H55)/('OE za odvoz pri IJS '!$C55+'OE za odvoz pri IJS '!$D55+'OE za odvoz pri IJS '!$E55)</f>
        <v>0.5228625910671331</v>
      </c>
      <c r="K55" s="320">
        <f t="shared" si="1"/>
        <v>0</v>
      </c>
      <c r="L55" s="66"/>
      <c r="M55" s="67">
        <f>+(OE!I55+OE!J55+OE!K55)/('OE za odvoz pri IJS '!$C55+'OE za odvoz pri IJS '!$D55+'OE za odvoz pri IJS '!$E55)</f>
        <v>0.1217322579875191</v>
      </c>
      <c r="N55" s="320">
        <f t="shared" si="2"/>
        <v>0</v>
      </c>
      <c r="O55" s="66"/>
      <c r="P55" s="67">
        <f>+(OE!L55+OE!M55+OE!N55)/('OE za odvoz pri IJS '!$C55+'OE za odvoz pri IJS '!$D55+'OE za odvoz pri IJS '!$E55)</f>
        <v>0.040694112561230796</v>
      </c>
      <c r="Q55" s="320">
        <f t="shared" si="3"/>
        <v>0.5874301333962775</v>
      </c>
      <c r="R55" s="66"/>
      <c r="S55" s="67">
        <f>+(OE!O55+OE!P55+OE!Q55)/('OE za odvoz pri IJS '!$C55+'OE za odvoz pri IJS '!$D55+'OE za odvoz pri IJS '!$E55)</f>
        <v>0</v>
      </c>
      <c r="T55" s="320">
        <f t="shared" si="4"/>
        <v>0</v>
      </c>
      <c r="U55" s="66"/>
      <c r="V55" s="67">
        <f>+(OE!R55+OE!S55+OE!T55)/('OE za odvoz pri IJS '!$C55+'OE za odvoz pri IJS '!$D55+'OE za odvoz pri IJS '!$E55)</f>
        <v>0</v>
      </c>
      <c r="W55" s="320">
        <f t="shared" si="5"/>
        <v>0</v>
      </c>
      <c r="X55" s="52"/>
      <c r="Y55" s="65"/>
      <c r="Z55" s="103"/>
      <c r="AA55" s="103"/>
      <c r="AB55" s="103"/>
      <c r="AC55" s="103"/>
      <c r="AD55" s="104"/>
      <c r="AE55" s="65"/>
      <c r="AF55" s="103"/>
      <c r="AG55" s="103"/>
      <c r="AH55" s="103"/>
      <c r="AI55" s="103"/>
      <c r="AJ55" s="104"/>
    </row>
    <row r="56" spans="1:36" s="1" customFormat="1" ht="15">
      <c r="A56" s="34" t="str">
        <f>+OE!A56</f>
        <v>49.</v>
      </c>
      <c r="B56" s="93" t="str">
        <f>+OE!B56</f>
        <v>PUP Saubermacher Velenje</v>
      </c>
      <c r="C56" s="60">
        <f>+OE!C56+OE!F56+OE!I56+OE!L56+OE!O56+OE!R56+OE!V56+OE!AB56</f>
        <v>1518.67</v>
      </c>
      <c r="D56" s="61">
        <f>+OE!D56+OE!G56+OE!J56+OE!M56+OE!P56+OE!S56+OE!X56</f>
        <v>732.42</v>
      </c>
      <c r="E56" s="62">
        <f>+OE!E56+OE!H56+OE!K56+OE!N56+OE!Q56+OE!T56+OE!Z56</f>
        <v>857.154</v>
      </c>
      <c r="F56" s="66"/>
      <c r="G56" s="67">
        <f>+(OE!C56+OE!D56+OE!E56)/('OE za odvoz pri IJS '!$C56+'OE za odvoz pri IJS '!$D56+'OE za odvoz pri IJS '!$E56)</f>
        <v>0.23223530713804966</v>
      </c>
      <c r="H56" s="320">
        <f t="shared" si="0"/>
        <v>182.03491310865817</v>
      </c>
      <c r="I56" s="66"/>
      <c r="J56" s="67">
        <f>+(OE!F56+OE!G56+OE!H56)/('OE za odvoz pri IJS '!$C56+'OE za odvoz pri IJS '!$D56+'OE za odvoz pri IJS '!$E56)</f>
        <v>0.42773990716301546</v>
      </c>
      <c r="K56" s="320">
        <f t="shared" si="1"/>
        <v>121.28112718874338</v>
      </c>
      <c r="L56" s="66"/>
      <c r="M56" s="67">
        <f>+(OE!I56+OE!J56+OE!K56)/('OE za odvoz pri IJS '!$C56+'OE za odvoz pri IJS '!$D56+'OE za odvoz pri IJS '!$E56)</f>
        <v>0.07757499089518069</v>
      </c>
      <c r="N56" s="320">
        <f t="shared" si="2"/>
        <v>29.65204557721595</v>
      </c>
      <c r="O56" s="66"/>
      <c r="P56" s="67">
        <f>+(OE!L56+OE!M56+OE!N56)/('OE za odvoz pri IJS '!$C56+'OE za odvoz pri IJS '!$D56+'OE za odvoz pri IJS '!$E56)</f>
        <v>0.20869597110136784</v>
      </c>
      <c r="Q56" s="320">
        <f t="shared" si="3"/>
        <v>0</v>
      </c>
      <c r="R56" s="66"/>
      <c r="S56" s="67">
        <f>+(OE!O56+OE!P56+OE!Q56)/('OE za odvoz pri IJS '!$C56+'OE za odvoz pri IJS '!$D56+'OE za odvoz pri IJS '!$E56)</f>
        <v>0</v>
      </c>
      <c r="T56" s="320">
        <f t="shared" si="4"/>
        <v>0</v>
      </c>
      <c r="U56" s="66"/>
      <c r="V56" s="67">
        <f>+(OE!R56+OE!S56+OE!T56)/('OE za odvoz pri IJS '!$C56+'OE za odvoz pri IJS '!$D56+'OE za odvoz pri IJS '!$E56)</f>
        <v>0</v>
      </c>
      <c r="W56" s="320">
        <f t="shared" si="5"/>
        <v>0</v>
      </c>
      <c r="X56" s="52"/>
      <c r="Y56" s="65"/>
      <c r="Z56" s="103"/>
      <c r="AA56" s="103"/>
      <c r="AB56" s="103"/>
      <c r="AC56" s="103"/>
      <c r="AD56" s="104"/>
      <c r="AE56" s="65"/>
      <c r="AF56" s="103"/>
      <c r="AG56" s="103"/>
      <c r="AH56" s="103"/>
      <c r="AI56" s="103"/>
      <c r="AJ56" s="104"/>
    </row>
    <row r="57" spans="1:36" s="1" customFormat="1" ht="15">
      <c r="A57" s="34" t="str">
        <f>+OE!A57</f>
        <v>50.</v>
      </c>
      <c r="B57" s="93" t="str">
        <f>+OE!B57</f>
        <v>Javne službe Ptuj</v>
      </c>
      <c r="C57" s="60">
        <f>+OE!C57+OE!F57+OE!I57+OE!L57+OE!O57+OE!R57+OE!V57+OE!AB57</f>
        <v>792.4570000000001</v>
      </c>
      <c r="D57" s="61">
        <f>+OE!D57+OE!G57+OE!J57+OE!M57+OE!P57+OE!S57+OE!X57</f>
        <v>388.05000000000007</v>
      </c>
      <c r="E57" s="62">
        <f>+OE!E57+OE!H57+OE!K57+OE!N57+OE!Q57+OE!T57+OE!Z57</f>
        <v>491.16600000000005</v>
      </c>
      <c r="F57" s="66"/>
      <c r="G57" s="67">
        <f>+(OE!C57+OE!D57+OE!E57)/('OE za odvoz pri IJS '!$C57+'OE za odvoz pri IJS '!$D57+'OE za odvoz pri IJS '!$E57)</f>
        <v>0.34064257782473</v>
      </c>
      <c r="H57" s="320">
        <f t="shared" si="0"/>
        <v>9.079514404747952</v>
      </c>
      <c r="I57" s="66"/>
      <c r="J57" s="67">
        <f>+(OE!F57+OE!G57+OE!H57)/('OE za odvoz pri IJS '!$C57+'OE za odvoz pri IJS '!$D57+'OE za odvoz pri IJS '!$E57)</f>
        <v>0.5071314784649869</v>
      </c>
      <c r="K57" s="320">
        <f t="shared" si="1"/>
        <v>0.37128317007195544</v>
      </c>
      <c r="L57" s="66"/>
      <c r="M57" s="67">
        <f>+(OE!I57+OE!J57+OE!K57)/('OE za odvoz pri IJS '!$C57+'OE za odvoz pri IJS '!$D57+'OE za odvoz pri IJS '!$E57)</f>
        <v>0.09364630522835507</v>
      </c>
      <c r="N57" s="320">
        <f t="shared" si="2"/>
        <v>2.736904597653431</v>
      </c>
      <c r="O57" s="66"/>
      <c r="P57" s="67">
        <f>+(OE!L57+OE!M57+OE!N57)/('OE za odvoz pri IJS '!$C57+'OE za odvoz pri IJS '!$D57+'OE za odvoz pri IJS '!$E57)</f>
        <v>0.058579638481927966</v>
      </c>
      <c r="Q57" s="320">
        <f t="shared" si="3"/>
        <v>0</v>
      </c>
      <c r="R57" s="66"/>
      <c r="S57" s="67">
        <f>+(OE!O57+OE!P57+OE!Q57)/('OE za odvoz pri IJS '!$C57+'OE za odvoz pri IJS '!$D57+'OE za odvoz pri IJS '!$E57)</f>
        <v>0</v>
      </c>
      <c r="T57" s="320">
        <f t="shared" si="4"/>
        <v>0</v>
      </c>
      <c r="U57" s="66"/>
      <c r="V57" s="67">
        <f>+(OE!R57+OE!S57+OE!T57)/('OE za odvoz pri IJS '!$C57+'OE za odvoz pri IJS '!$D57+'OE za odvoz pri IJS '!$E57)</f>
        <v>0</v>
      </c>
      <c r="W57" s="320">
        <f t="shared" si="5"/>
        <v>0</v>
      </c>
      <c r="X57" s="52"/>
      <c r="Y57" s="65"/>
      <c r="Z57" s="103"/>
      <c r="AA57" s="103"/>
      <c r="AB57" s="103"/>
      <c r="AC57" s="103"/>
      <c r="AD57" s="104"/>
      <c r="AE57" s="65"/>
      <c r="AF57" s="103"/>
      <c r="AG57" s="103"/>
      <c r="AH57" s="103"/>
      <c r="AI57" s="103"/>
      <c r="AJ57" s="104"/>
    </row>
    <row r="58" spans="1:36" s="1" customFormat="1" ht="15">
      <c r="A58" s="34" t="str">
        <f>+OE!A58</f>
        <v>51.</v>
      </c>
      <c r="B58" s="93" t="str">
        <f>+OE!B58</f>
        <v>Čisto mesto Ptuj</v>
      </c>
      <c r="C58" s="60">
        <f>+OE!C58+OE!F58+OE!I58+OE!L58+OE!O58+OE!R58+OE!V58+OE!AB58</f>
        <v>84</v>
      </c>
      <c r="D58" s="61">
        <f>+OE!D58+OE!G58+OE!J58+OE!M58+OE!P58+OE!S58+OE!X58</f>
        <v>0</v>
      </c>
      <c r="E58" s="62">
        <f>+OE!E58+OE!H58+OE!K58+OE!N58+OE!Q58+OE!T58+OE!Z58</f>
        <v>0</v>
      </c>
      <c r="F58" s="66"/>
      <c r="G58" s="67">
        <f>+(OE!C58+OE!D58+OE!E58)/('OE za odvoz pri IJS '!$C58+'OE za odvoz pri IJS '!$D58+'OE za odvoz pri IJS '!$E58)</f>
        <v>0</v>
      </c>
      <c r="H58" s="320">
        <f t="shared" si="0"/>
        <v>29.576400000000003</v>
      </c>
      <c r="I58" s="66"/>
      <c r="J58" s="67">
        <f>+(OE!F58+OE!G58+OE!H58)/('OE za odvoz pri IJS '!$C58+'OE za odvoz pri IJS '!$D58+'OE za odvoz pri IJS '!$E58)</f>
        <v>0</v>
      </c>
      <c r="K58" s="320">
        <f t="shared" si="1"/>
        <v>42.638400000000004</v>
      </c>
      <c r="L58" s="66"/>
      <c r="M58" s="67">
        <f>+(OE!I58+OE!J58+OE!K58)/('OE za odvoz pri IJS '!$C58+'OE za odvoz pri IJS '!$D58+'OE za odvoz pri IJS '!$E58)</f>
        <v>0</v>
      </c>
      <c r="N58" s="320">
        <f t="shared" si="2"/>
        <v>8.1564</v>
      </c>
      <c r="O58" s="66"/>
      <c r="P58" s="67">
        <f>+(OE!L58+OE!M58+OE!N58)/('OE za odvoz pri IJS '!$C58+'OE za odvoz pri IJS '!$D58+'OE za odvoz pri IJS '!$E58)</f>
        <v>0</v>
      </c>
      <c r="Q58" s="320">
        <f t="shared" si="3"/>
        <v>3.6288</v>
      </c>
      <c r="R58" s="66"/>
      <c r="S58" s="67">
        <f>+(OE!O58+OE!P58+OE!Q58)/('OE za odvoz pri IJS '!$C58+'OE za odvoz pri IJS '!$D58+'OE za odvoz pri IJS '!$E58)</f>
        <v>0</v>
      </c>
      <c r="T58" s="320">
        <f t="shared" si="4"/>
        <v>0</v>
      </c>
      <c r="U58" s="66"/>
      <c r="V58" s="67">
        <f>+(OE!R58+OE!S58+OE!T58)/('OE za odvoz pri IJS '!$C58+'OE za odvoz pri IJS '!$D58+'OE za odvoz pri IJS '!$E58)</f>
        <v>0</v>
      </c>
      <c r="W58" s="320">
        <f t="shared" si="5"/>
        <v>0</v>
      </c>
      <c r="X58" s="52"/>
      <c r="Y58" s="65"/>
      <c r="Z58" s="103"/>
      <c r="AA58" s="103"/>
      <c r="AB58" s="103"/>
      <c r="AC58" s="103"/>
      <c r="AD58" s="104"/>
      <c r="AE58" s="65"/>
      <c r="AF58" s="103"/>
      <c r="AG58" s="103"/>
      <c r="AH58" s="103"/>
      <c r="AI58" s="103"/>
      <c r="AJ58" s="104"/>
    </row>
    <row r="59" spans="1:36" s="1" customFormat="1" ht="15">
      <c r="A59" s="34" t="str">
        <f>+OE!A59</f>
        <v>52.</v>
      </c>
      <c r="B59" s="93" t="str">
        <f>+OE!B59</f>
        <v>Snaga Maribor</v>
      </c>
      <c r="C59" s="60">
        <f>+OE!C59+OE!F59+OE!I59+OE!L59+OE!O59+OE!R59+OE!V59+OE!AB59</f>
        <v>2977.59</v>
      </c>
      <c r="D59" s="61">
        <f>+OE!D59+OE!G59+OE!J59+OE!M59+OE!P59+OE!S59+OE!X59</f>
        <v>2102.978</v>
      </c>
      <c r="E59" s="62">
        <f>+OE!E59+OE!H59+OE!K59+OE!N59+OE!Q59+OE!T59+OE!Z59</f>
        <v>1009.8366666666667</v>
      </c>
      <c r="F59" s="66"/>
      <c r="G59" s="67">
        <f>+(OE!C59+OE!D59+OE!E59)/('OE za odvoz pri IJS '!$C59+'OE za odvoz pri IJS '!$D59+'OE za odvoz pri IJS '!$E59)</f>
        <v>0.34747116420397683</v>
      </c>
      <c r="H59" s="320">
        <f t="shared" si="0"/>
        <v>13.78277517788069</v>
      </c>
      <c r="I59" s="66"/>
      <c r="J59" s="67">
        <f>+(OE!F59+OE!G59+OE!H59)/('OE za odvoz pri IJS '!$C59+'OE za odvoz pri IJS '!$D59+'OE za odvoz pri IJS '!$E59)</f>
        <v>0.4009749981583051</v>
      </c>
      <c r="K59" s="320">
        <f t="shared" si="1"/>
        <v>317.4855392338124</v>
      </c>
      <c r="L59" s="66"/>
      <c r="M59" s="67">
        <f>+(OE!I59+OE!J59+OE!K59)/('OE za odvoz pri IJS '!$C59+'OE za odvoz pri IJS '!$D59+'OE za odvoz pri IJS '!$E59)</f>
        <v>0.20409973852859478</v>
      </c>
      <c r="N59" s="320">
        <f t="shared" si="2"/>
        <v>0</v>
      </c>
      <c r="O59" s="66"/>
      <c r="P59" s="67">
        <f>+(OE!L59+OE!M59+OE!N59)/('OE za odvoz pri IJS '!$C59+'OE za odvoz pri IJS '!$D59+'OE za odvoz pri IJS '!$E59)</f>
        <v>0.035686955448061636</v>
      </c>
      <c r="Q59" s="320">
        <f t="shared" si="3"/>
        <v>22.370766327406162</v>
      </c>
      <c r="R59" s="66"/>
      <c r="S59" s="67">
        <f>+(OE!O59+OE!P59+OE!Q59)/('OE za odvoz pri IJS '!$C59+'OE za odvoz pri IJS '!$D59+'OE za odvoz pri IJS '!$E59)</f>
        <v>0</v>
      </c>
      <c r="T59" s="320">
        <f t="shared" si="4"/>
        <v>0</v>
      </c>
      <c r="U59" s="66"/>
      <c r="V59" s="67">
        <f>+(OE!R59+OE!S59+OE!T59)/('OE za odvoz pri IJS '!$C59+'OE za odvoz pri IJS '!$D59+'OE za odvoz pri IJS '!$E59)</f>
        <v>0</v>
      </c>
      <c r="W59" s="320">
        <f t="shared" si="5"/>
        <v>0</v>
      </c>
      <c r="X59" s="52"/>
      <c r="Y59" s="65"/>
      <c r="Z59" s="103"/>
      <c r="AA59" s="103"/>
      <c r="AB59" s="103"/>
      <c r="AC59" s="103"/>
      <c r="AD59" s="104"/>
      <c r="AE59" s="65"/>
      <c r="AF59" s="103"/>
      <c r="AG59" s="103"/>
      <c r="AH59" s="103"/>
      <c r="AI59" s="103"/>
      <c r="AJ59" s="104"/>
    </row>
    <row r="60" spans="1:36" s="1" customFormat="1" ht="15">
      <c r="A60" s="34">
        <f>+OE!A60</f>
        <v>0</v>
      </c>
      <c r="B60" s="93">
        <f>+OE!B60</f>
        <v>0</v>
      </c>
      <c r="C60" s="60">
        <f>+OE!C60+OE!F60+OE!I60+OE!L60+OE!O60+OE!R60+OE!V60+OE!AB60</f>
        <v>0</v>
      </c>
      <c r="D60" s="61">
        <f>+OE!D60+OE!G60+OE!J60+OE!M60+OE!P60+OE!S60+OE!X60</f>
        <v>0</v>
      </c>
      <c r="E60" s="62">
        <f>+OE!E60+OE!H60+OE!K60+OE!N60+OE!Q60+OE!T60+OE!Z60</f>
        <v>0</v>
      </c>
      <c r="F60" s="66"/>
      <c r="G60" s="67" t="e">
        <f>+(OE!C60+OE!D60+OE!E60)/('OE za odvoz pri IJS '!$C60+'OE za odvoz pri IJS '!$D60+'OE za odvoz pri IJS '!$E60)</f>
        <v>#DIV/0!</v>
      </c>
      <c r="H60" s="320" t="e">
        <f t="shared" si="0"/>
        <v>#DIV/0!</v>
      </c>
      <c r="I60" s="66"/>
      <c r="J60" s="67" t="e">
        <f>+(OE!F60+OE!G60+OE!H60)/('OE za odvoz pri IJS '!$C60+'OE za odvoz pri IJS '!$D60+'OE za odvoz pri IJS '!$E60)</f>
        <v>#DIV/0!</v>
      </c>
      <c r="K60" s="320" t="e">
        <f t="shared" si="1"/>
        <v>#DIV/0!</v>
      </c>
      <c r="L60" s="66"/>
      <c r="M60" s="67" t="e">
        <f>+(OE!I60+OE!J60+OE!K60)/('OE za odvoz pri IJS '!$C60+'OE za odvoz pri IJS '!$D60+'OE za odvoz pri IJS '!$E60)</f>
        <v>#DIV/0!</v>
      </c>
      <c r="N60" s="320" t="e">
        <f t="shared" si="2"/>
        <v>#DIV/0!</v>
      </c>
      <c r="O60" s="66"/>
      <c r="P60" s="67" t="e">
        <f>+(OE!L60+OE!M60+OE!N60)/('OE za odvoz pri IJS '!$C60+'OE za odvoz pri IJS '!$D60+'OE za odvoz pri IJS '!$E60)</f>
        <v>#DIV/0!</v>
      </c>
      <c r="Q60" s="320" t="e">
        <f t="shared" si="3"/>
        <v>#DIV/0!</v>
      </c>
      <c r="R60" s="66"/>
      <c r="S60" s="67" t="e">
        <f>+(OE!O60+OE!P60+OE!Q60)/('OE za odvoz pri IJS '!$C60+'OE za odvoz pri IJS '!$D60+'OE za odvoz pri IJS '!$E60)</f>
        <v>#DIV/0!</v>
      </c>
      <c r="T60" s="320" t="e">
        <f t="shared" si="4"/>
        <v>#DIV/0!</v>
      </c>
      <c r="U60" s="66"/>
      <c r="V60" s="67" t="e">
        <f>+(OE!R60+OE!S60+OE!T60)/('OE za odvoz pri IJS '!$C60+'OE za odvoz pri IJS '!$D60+'OE za odvoz pri IJS '!$E60)</f>
        <v>#DIV/0!</v>
      </c>
      <c r="W60" s="320" t="e">
        <f t="shared" si="5"/>
        <v>#DIV/0!</v>
      </c>
      <c r="X60" s="52"/>
      <c r="Y60" s="65"/>
      <c r="Z60" s="103"/>
      <c r="AA60" s="103"/>
      <c r="AB60" s="103"/>
      <c r="AC60" s="103"/>
      <c r="AD60" s="104"/>
      <c r="AE60" s="65"/>
      <c r="AF60" s="103"/>
      <c r="AG60" s="103"/>
      <c r="AH60" s="103"/>
      <c r="AI60" s="103"/>
      <c r="AJ60" s="104"/>
    </row>
    <row r="61" spans="1:36" s="1" customFormat="1" ht="15">
      <c r="A61" s="34">
        <f>+OE!A61</f>
        <v>0</v>
      </c>
      <c r="B61" s="93">
        <f>+OE!B61</f>
        <v>0</v>
      </c>
      <c r="C61" s="60">
        <f>+OE!C61+OE!F61+OE!I61+OE!L61+OE!O61+OE!R61+OE!V61+OE!AB61</f>
        <v>0</v>
      </c>
      <c r="D61" s="61">
        <f>+OE!D61+OE!G61+OE!J61+OE!M61+OE!P61+OE!S61+OE!X61</f>
        <v>0</v>
      </c>
      <c r="E61" s="62">
        <f>+OE!E61+OE!H61+OE!K61+OE!N61+OE!Q61+OE!T61+OE!Z61</f>
        <v>0</v>
      </c>
      <c r="F61" s="66"/>
      <c r="G61" s="67" t="e">
        <f>+(OE!C61+OE!D61+OE!E61)/('OE za odvoz pri IJS '!$C61+'OE za odvoz pri IJS '!$D61+'OE za odvoz pri IJS '!$E61)</f>
        <v>#DIV/0!</v>
      </c>
      <c r="H61" s="320" t="e">
        <f t="shared" si="0"/>
        <v>#DIV/0!</v>
      </c>
      <c r="I61" s="66"/>
      <c r="J61" s="67" t="e">
        <f>+(OE!F61+OE!G61+OE!H61)/('OE za odvoz pri IJS '!$C61+'OE za odvoz pri IJS '!$D61+'OE za odvoz pri IJS '!$E61)</f>
        <v>#DIV/0!</v>
      </c>
      <c r="K61" s="320" t="e">
        <f t="shared" si="1"/>
        <v>#DIV/0!</v>
      </c>
      <c r="L61" s="66"/>
      <c r="M61" s="67" t="e">
        <f>+(OE!I61+OE!J61+OE!K61)/('OE za odvoz pri IJS '!$C61+'OE za odvoz pri IJS '!$D61+'OE za odvoz pri IJS '!$E61)</f>
        <v>#DIV/0!</v>
      </c>
      <c r="N61" s="320" t="e">
        <f t="shared" si="2"/>
        <v>#DIV/0!</v>
      </c>
      <c r="O61" s="66"/>
      <c r="P61" s="67" t="e">
        <f>+(OE!L61+OE!M61+OE!N61)/('OE za odvoz pri IJS '!$C61+'OE za odvoz pri IJS '!$D61+'OE za odvoz pri IJS '!$E61)</f>
        <v>#DIV/0!</v>
      </c>
      <c r="Q61" s="320" t="e">
        <f t="shared" si="3"/>
        <v>#DIV/0!</v>
      </c>
      <c r="R61" s="66"/>
      <c r="S61" s="67" t="e">
        <f>+(OE!O61+OE!P61+OE!Q61)/('OE za odvoz pri IJS '!$C61+'OE za odvoz pri IJS '!$D61+'OE za odvoz pri IJS '!$E61)</f>
        <v>#DIV/0!</v>
      </c>
      <c r="T61" s="320" t="e">
        <f t="shared" si="4"/>
        <v>#DIV/0!</v>
      </c>
      <c r="U61" s="66"/>
      <c r="V61" s="67" t="e">
        <f>+(OE!R61+OE!S61+OE!T61)/('OE za odvoz pri IJS '!$C61+'OE za odvoz pri IJS '!$D61+'OE za odvoz pri IJS '!$E61)</f>
        <v>#DIV/0!</v>
      </c>
      <c r="W61" s="320" t="e">
        <f t="shared" si="5"/>
        <v>#DIV/0!</v>
      </c>
      <c r="X61" s="52"/>
      <c r="Y61" s="65"/>
      <c r="Z61" s="103"/>
      <c r="AA61" s="103"/>
      <c r="AB61" s="103"/>
      <c r="AC61" s="103"/>
      <c r="AD61" s="104"/>
      <c r="AE61" s="65"/>
      <c r="AF61" s="103"/>
      <c r="AG61" s="103"/>
      <c r="AH61" s="103"/>
      <c r="AI61" s="103"/>
      <c r="AJ61" s="104"/>
    </row>
    <row r="62" spans="1:36" ht="15">
      <c r="A62" s="34"/>
      <c r="B62" s="94"/>
      <c r="C62" s="77"/>
      <c r="D62" s="78"/>
      <c r="E62" s="79"/>
      <c r="F62" s="80"/>
      <c r="G62" s="81"/>
      <c r="H62" s="82"/>
      <c r="I62" s="80"/>
      <c r="J62" s="81"/>
      <c r="K62" s="82"/>
      <c r="L62" s="80"/>
      <c r="M62" s="81"/>
      <c r="N62" s="82"/>
      <c r="O62" s="80"/>
      <c r="P62" s="81"/>
      <c r="Q62" s="82"/>
      <c r="R62" s="80"/>
      <c r="S62" s="81"/>
      <c r="T62" s="82"/>
      <c r="U62" s="80"/>
      <c r="V62" s="81"/>
      <c r="W62" s="82"/>
      <c r="X62" s="56"/>
      <c r="Y62" s="65"/>
      <c r="Z62" s="103"/>
      <c r="AA62" s="103"/>
      <c r="AB62" s="103"/>
      <c r="AC62" s="103"/>
      <c r="AD62" s="104"/>
      <c r="AE62" s="65"/>
      <c r="AF62" s="103"/>
      <c r="AG62" s="103"/>
      <c r="AH62" s="103"/>
      <c r="AI62" s="103"/>
      <c r="AJ62" s="104"/>
    </row>
    <row r="63" spans="1:36" s="1" customFormat="1" ht="15.75" thickBot="1">
      <c r="A63" s="87"/>
      <c r="B63" s="97"/>
      <c r="C63" s="44"/>
      <c r="D63" s="45"/>
      <c r="E63" s="46"/>
      <c r="F63" s="39"/>
      <c r="G63" s="40"/>
      <c r="H63" s="41"/>
      <c r="I63" s="39"/>
      <c r="J63" s="40"/>
      <c r="K63" s="41"/>
      <c r="L63" s="39"/>
      <c r="M63" s="40"/>
      <c r="N63" s="41"/>
      <c r="O63" s="39"/>
      <c r="P63" s="40"/>
      <c r="Q63" s="41"/>
      <c r="R63" s="39"/>
      <c r="S63" s="40"/>
      <c r="T63" s="41"/>
      <c r="U63" s="39"/>
      <c r="V63" s="40"/>
      <c r="W63" s="41"/>
      <c r="X63" s="52"/>
      <c r="Y63" s="65"/>
      <c r="Z63" s="103"/>
      <c r="AA63" s="103"/>
      <c r="AB63" s="103"/>
      <c r="AC63" s="103"/>
      <c r="AD63" s="104"/>
      <c r="AE63" s="65"/>
      <c r="AF63" s="103"/>
      <c r="AG63" s="103"/>
      <c r="AH63" s="103"/>
      <c r="AI63" s="103"/>
      <c r="AJ63" s="104"/>
    </row>
    <row r="64" spans="1:36" s="1" customFormat="1" ht="15.75" thickBot="1">
      <c r="A64" s="43"/>
      <c r="B64" s="98" t="s">
        <v>24</v>
      </c>
      <c r="C64" s="47"/>
      <c r="D64" s="48"/>
      <c r="E64" s="49"/>
      <c r="F64" s="50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52"/>
      <c r="Y64" s="110"/>
      <c r="Z64" s="111"/>
      <c r="AA64" s="111"/>
      <c r="AB64" s="111"/>
      <c r="AC64" s="111"/>
      <c r="AD64" s="112"/>
      <c r="AE64" s="110"/>
      <c r="AF64" s="111"/>
      <c r="AG64" s="111"/>
      <c r="AH64" s="111"/>
      <c r="AI64" s="111"/>
      <c r="AJ64" s="112"/>
    </row>
    <row r="65" spans="1:36" s="1" customFormat="1" ht="15.75" thickBot="1">
      <c r="A65" s="3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s="1" customFormat="1" ht="19.5" thickBot="1">
      <c r="A66" s="35"/>
      <c r="B66" s="69" t="s">
        <v>33</v>
      </c>
      <c r="C66" s="239">
        <f>SUM(C8:C63)</f>
        <v>62675.379</v>
      </c>
      <c r="D66" s="238">
        <f>SUM(D8:D63)</f>
        <v>24432.87799999999</v>
      </c>
      <c r="E66" s="237">
        <f>SUM(E8:E63)</f>
        <v>13128.632666666665</v>
      </c>
      <c r="F66" s="73"/>
      <c r="G66" s="74">
        <f>+(OE!C66+OE!D66+OE!E66)/('OE za odvoz pri IJS '!$C66+'OE za odvoz pri IJS '!$D66+'OE za odvoz pri IJS '!$E66)</f>
        <v>0.3032595694168737</v>
      </c>
      <c r="H66" s="321">
        <f>IF(+F$7-G66&gt;=0,(F$7-G66)*$C66,0)</f>
        <v>3061.092497320633</v>
      </c>
      <c r="I66" s="73"/>
      <c r="J66" s="74">
        <f>+(OE!F66+OE!G66+OE!H66)/('OE za odvoz pri IJS '!$C66+'OE za odvoz pri IJS '!$D66+'OE za odvoz pri IJS '!$E66)</f>
        <v>0.4350568053839154</v>
      </c>
      <c r="K66" s="321">
        <f>IF(+I$7-J66&gt;=0,(I$7-J66)*$C66,0)</f>
        <v>4546.672216433865</v>
      </c>
      <c r="L66" s="73"/>
      <c r="M66" s="74">
        <f>+(OE!I66+OE!J66+OE!K66)/('OE za odvoz pri IJS '!$C66+'OE za odvoz pri IJS '!$D66+'OE za odvoz pri IJS '!$E66)</f>
        <v>0.12280827987516468</v>
      </c>
      <c r="N66" s="321">
        <f>IF(+L$7-M66&gt;=0,(L$7-M66)*$C66,0)</f>
        <v>0</v>
      </c>
      <c r="O66" s="73"/>
      <c r="P66" s="74">
        <f>+(OE!L66+OE!M66+OE!N66)/('OE za odvoz pri IJS '!$C66+'OE za odvoz pri IJS '!$D66+'OE za odvoz pri IJS '!$E66)</f>
        <v>0.05454008018584803</v>
      </c>
      <c r="Q66" s="321">
        <f>IF(+O$7-P66&gt;=0,(O$7-P66)*$C66,0)</f>
        <v>0</v>
      </c>
      <c r="R66" s="70"/>
      <c r="S66" s="71">
        <f>+(OE!O66+OE!P66+OE!Q66)/('OE za odvoz pri IJS '!$C66+'OE za odvoz pri IJS '!$D66+'OE za odvoz pri IJS '!$E66)</f>
        <v>0.001739678880498916</v>
      </c>
      <c r="T66" s="321">
        <f>IF(+R$7-S66&gt;=0,(R$7-S66)*$C66,0)</f>
        <v>0</v>
      </c>
      <c r="U66" s="70"/>
      <c r="V66" s="71">
        <f>+(OE!R66+OE!S66+OE!T66)/('OE za odvoz pri IJS '!$C66+'OE za odvoz pri IJS '!$D66+'OE za odvoz pri IJS '!$E66)</f>
        <v>0</v>
      </c>
      <c r="W66" s="321">
        <f>IF(+U$7-V66&gt;=0,(U$7-V66)*$C66,0)</f>
        <v>0</v>
      </c>
      <c r="X66" s="56"/>
      <c r="Y66" s="73">
        <f>+OE!V66/'OE za odvoz pri IJS '!$C66</f>
        <v>0.05762929650572995</v>
      </c>
      <c r="Z66" s="58"/>
      <c r="AA66" s="74">
        <f>+OE!X66/'OE za odvoz pri IJS '!$D66</f>
        <v>0.02747813826926162</v>
      </c>
      <c r="AB66" s="58"/>
      <c r="AC66" s="75">
        <f>+OE!Z66/'OE za odvoz pri IJS '!$E66</f>
        <v>0.011320803197124005</v>
      </c>
      <c r="AD66" s="76"/>
      <c r="AE66" s="73">
        <f>+OE!AB66/'OE za odvoz pri IJS '!$C66</f>
        <v>0.06138279594607637</v>
      </c>
      <c r="AF66" s="58"/>
      <c r="AG66" s="74">
        <f>+OE!AD66/'OE za odvoz pri IJS '!$D66</f>
        <v>0.01880662605526865</v>
      </c>
      <c r="AH66" s="58"/>
      <c r="AI66" s="75">
        <f>+OE!AF66/'OE za odvoz pri IJS '!$E66</f>
        <v>0.024003515166773653</v>
      </c>
      <c r="AJ66" s="76"/>
    </row>
    <row r="67" spans="1:22" s="1" customFormat="1" ht="15">
      <c r="A67" s="3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36" s="1" customFormat="1" ht="15">
      <c r="A68" s="3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6" s="1" customFormat="1" ht="15">
      <c r="A69" s="35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1" customFormat="1" ht="15">
      <c r="A70" s="35" t="s">
        <v>130</v>
      </c>
      <c r="B70" s="1" t="s">
        <v>133</v>
      </c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s="1" customFormat="1" ht="15">
      <c r="A71" s="35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="1" customFormat="1" ht="15">
      <c r="A72" s="35"/>
    </row>
    <row r="73" s="1" customFormat="1" ht="15">
      <c r="A73" s="35"/>
    </row>
    <row r="74" s="1" customFormat="1" ht="15">
      <c r="A74" s="35"/>
    </row>
    <row r="75" s="1" customFormat="1" ht="15">
      <c r="A75" s="35"/>
    </row>
    <row r="76" s="1" customFormat="1" ht="15">
      <c r="A76" s="35"/>
    </row>
    <row r="77" s="1" customFormat="1" ht="15">
      <c r="A77" s="35"/>
    </row>
    <row r="78" s="1" customFormat="1" ht="15">
      <c r="A78" s="35"/>
    </row>
    <row r="79" s="1" customFormat="1" ht="15">
      <c r="A79" s="35"/>
    </row>
    <row r="80" s="1" customFormat="1" ht="15">
      <c r="A80" s="35"/>
    </row>
    <row r="81" s="1" customFormat="1" ht="15">
      <c r="A81" s="35"/>
    </row>
    <row r="82" s="1" customFormat="1" ht="15">
      <c r="A82" s="35"/>
    </row>
    <row r="83" s="1" customFormat="1" ht="15">
      <c r="A83" s="35"/>
    </row>
    <row r="84" s="1" customFormat="1" ht="15">
      <c r="A84" s="35"/>
    </row>
  </sheetData>
  <sheetProtection/>
  <mergeCells count="28">
    <mergeCell ref="O4:Q4"/>
    <mergeCell ref="R4:T4"/>
    <mergeCell ref="C4:E4"/>
    <mergeCell ref="F4:H4"/>
    <mergeCell ref="I4:K4"/>
    <mergeCell ref="L4:N4"/>
    <mergeCell ref="U4:W4"/>
    <mergeCell ref="Y4:AD4"/>
    <mergeCell ref="AE4:AJ4"/>
    <mergeCell ref="B5:B6"/>
    <mergeCell ref="F5:H5"/>
    <mergeCell ref="I5:K5"/>
    <mergeCell ref="L5:N5"/>
    <mergeCell ref="O5:Q5"/>
    <mergeCell ref="R5:T5"/>
    <mergeCell ref="U5:W5"/>
    <mergeCell ref="AG6:AH6"/>
    <mergeCell ref="AI6:AJ6"/>
    <mergeCell ref="Y5:Z5"/>
    <mergeCell ref="AA5:AB5"/>
    <mergeCell ref="AC5:AD5"/>
    <mergeCell ref="AE5:AF5"/>
    <mergeCell ref="AG5:AH5"/>
    <mergeCell ref="AI5:AJ5"/>
    <mergeCell ref="Y6:Z6"/>
    <mergeCell ref="AA6:AB6"/>
    <mergeCell ref="AC6:AD6"/>
    <mergeCell ref="AE6:AF6"/>
  </mergeCells>
  <printOptions/>
  <pageMargins left="0.7" right="0.7" top="0.75" bottom="0.75" header="0.3" footer="0.3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8"/>
  <sheetViews>
    <sheetView zoomScalePageLayoutView="0" workbookViewId="0" topLeftCell="A28">
      <selection activeCell="A65" sqref="A65"/>
    </sheetView>
  </sheetViews>
  <sheetFormatPr defaultColWidth="9.140625" defaultRowHeight="15"/>
  <cols>
    <col min="1" max="1" width="7.57421875" style="24" customWidth="1"/>
    <col min="2" max="2" width="49.421875" style="0" customWidth="1"/>
    <col min="3" max="6" width="9.7109375" style="0" customWidth="1"/>
    <col min="7" max="7" width="6.00390625" style="0" customWidth="1"/>
    <col min="8" max="11" width="9.7109375" style="0" customWidth="1"/>
    <col min="12" max="12" width="12.57421875" style="0" customWidth="1"/>
  </cols>
  <sheetData>
    <row r="2" ht="15.75" thickBot="1"/>
    <row r="3" spans="1:11" ht="52.5" customHeight="1">
      <c r="A3" s="361" t="s">
        <v>21</v>
      </c>
      <c r="B3" s="361" t="s">
        <v>20</v>
      </c>
      <c r="C3" s="4" t="s">
        <v>7</v>
      </c>
      <c r="D3" s="11" t="s">
        <v>15</v>
      </c>
      <c r="E3" s="11" t="s">
        <v>16</v>
      </c>
      <c r="F3" s="12" t="s">
        <v>17</v>
      </c>
      <c r="H3" s="357" t="s">
        <v>128</v>
      </c>
      <c r="I3" s="358"/>
      <c r="J3" s="357" t="s">
        <v>129</v>
      </c>
      <c r="K3" s="358"/>
    </row>
    <row r="4" spans="1:11" ht="15.75">
      <c r="A4" s="362"/>
      <c r="B4" s="362"/>
      <c r="C4" s="19" t="s">
        <v>4</v>
      </c>
      <c r="D4" s="3" t="s">
        <v>4</v>
      </c>
      <c r="E4" s="3" t="s">
        <v>4</v>
      </c>
      <c r="F4" s="5" t="s">
        <v>4</v>
      </c>
      <c r="H4" s="9" t="s">
        <v>4</v>
      </c>
      <c r="I4" s="10" t="s">
        <v>4</v>
      </c>
      <c r="J4" s="9" t="s">
        <v>4</v>
      </c>
      <c r="K4" s="10" t="s">
        <v>4</v>
      </c>
    </row>
    <row r="5" spans="1:11" ht="16.5" thickBot="1">
      <c r="A5" s="363"/>
      <c r="B5" s="363"/>
      <c r="C5" s="20" t="s">
        <v>14</v>
      </c>
      <c r="D5" s="13" t="s">
        <v>14</v>
      </c>
      <c r="E5" s="13" t="s">
        <v>14</v>
      </c>
      <c r="F5" s="14" t="s">
        <v>14</v>
      </c>
      <c r="H5" s="21" t="s">
        <v>14</v>
      </c>
      <c r="I5" s="22" t="s">
        <v>14</v>
      </c>
      <c r="J5" s="21" t="s">
        <v>14</v>
      </c>
      <c r="K5" s="22" t="s">
        <v>14</v>
      </c>
    </row>
    <row r="6" spans="1:11" ht="18" customHeight="1" thickBot="1">
      <c r="A6" s="359" t="s">
        <v>5</v>
      </c>
      <c r="B6" s="360"/>
      <c r="C6" s="17" t="s">
        <v>6</v>
      </c>
      <c r="D6" s="17" t="s">
        <v>6</v>
      </c>
      <c r="E6" s="17" t="s">
        <v>6</v>
      </c>
      <c r="F6" s="18" t="s">
        <v>6</v>
      </c>
      <c r="H6" s="88" t="s">
        <v>6</v>
      </c>
      <c r="I6" s="89" t="s">
        <v>13</v>
      </c>
      <c r="J6" s="88" t="s">
        <v>6</v>
      </c>
      <c r="K6" s="89" t="s">
        <v>13</v>
      </c>
    </row>
    <row r="7" spans="1:11" ht="18.75" customHeight="1">
      <c r="A7" s="245" t="s">
        <v>46</v>
      </c>
      <c r="B7" s="90" t="s">
        <v>47</v>
      </c>
      <c r="C7" s="253"/>
      <c r="D7" s="254">
        <v>15.26</v>
      </c>
      <c r="E7" s="254"/>
      <c r="F7" s="255"/>
      <c r="G7" s="256"/>
      <c r="H7" s="257">
        <v>8</v>
      </c>
      <c r="I7" s="258">
        <v>130</v>
      </c>
      <c r="J7" s="257">
        <v>10</v>
      </c>
      <c r="K7" s="255">
        <v>165</v>
      </c>
    </row>
    <row r="8" spans="1:11" ht="18.75" customHeight="1">
      <c r="A8" s="246" t="s">
        <v>48</v>
      </c>
      <c r="B8" s="179" t="s">
        <v>49</v>
      </c>
      <c r="C8" s="259"/>
      <c r="D8" s="260"/>
      <c r="E8" s="260">
        <v>5.3</v>
      </c>
      <c r="F8" s="261"/>
      <c r="G8" s="262"/>
      <c r="H8" s="263">
        <f>+I8/30*4</f>
        <v>0.060000000000000005</v>
      </c>
      <c r="I8" s="264">
        <v>0.45</v>
      </c>
      <c r="J8" s="263">
        <f>+K8/30*4</f>
        <v>0.060000000000000005</v>
      </c>
      <c r="K8" s="261">
        <v>0.45</v>
      </c>
    </row>
    <row r="9" spans="1:11" ht="18.75" customHeight="1">
      <c r="A9" s="246" t="s">
        <v>50</v>
      </c>
      <c r="B9" s="179" t="s">
        <v>26</v>
      </c>
      <c r="C9" s="259">
        <v>5</v>
      </c>
      <c r="D9" s="260">
        <v>15</v>
      </c>
      <c r="E9" s="260">
        <v>0</v>
      </c>
      <c r="F9" s="261">
        <v>0</v>
      </c>
      <c r="G9" s="265"/>
      <c r="H9" s="266">
        <v>9</v>
      </c>
      <c r="I9" s="264">
        <v>96</v>
      </c>
      <c r="J9" s="266">
        <v>13</v>
      </c>
      <c r="K9" s="261">
        <v>139</v>
      </c>
    </row>
    <row r="10" spans="1:11" ht="18.75" customHeight="1">
      <c r="A10" s="246" t="s">
        <v>51</v>
      </c>
      <c r="B10" s="180" t="s">
        <v>29</v>
      </c>
      <c r="C10" s="259"/>
      <c r="D10" s="260">
        <v>16.96</v>
      </c>
      <c r="E10" s="260"/>
      <c r="F10" s="261"/>
      <c r="G10" s="265"/>
      <c r="H10" s="266">
        <v>6.67</v>
      </c>
      <c r="I10" s="264">
        <v>50</v>
      </c>
      <c r="J10" s="266">
        <v>7</v>
      </c>
      <c r="K10" s="261">
        <v>53</v>
      </c>
    </row>
    <row r="11" spans="1:11" ht="18.75" customHeight="1">
      <c r="A11" s="246" t="s">
        <v>52</v>
      </c>
      <c r="B11" s="180" t="s">
        <v>53</v>
      </c>
      <c r="C11" s="259">
        <v>0</v>
      </c>
      <c r="D11" s="260">
        <v>0</v>
      </c>
      <c r="E11" s="260">
        <v>38.54</v>
      </c>
      <c r="F11" s="261">
        <v>0</v>
      </c>
      <c r="G11" s="265"/>
      <c r="H11" s="263">
        <f>+I11/30*4</f>
        <v>6.666666666666667</v>
      </c>
      <c r="I11" s="264">
        <v>50</v>
      </c>
      <c r="J11" s="263">
        <f>+K11/30*4</f>
        <v>10.666666666666666</v>
      </c>
      <c r="K11" s="261">
        <v>80</v>
      </c>
    </row>
    <row r="12" spans="1:11" ht="18.75" customHeight="1">
      <c r="A12" s="246" t="s">
        <v>54</v>
      </c>
      <c r="B12" s="180" t="s">
        <v>55</v>
      </c>
      <c r="C12" s="259">
        <v>0</v>
      </c>
      <c r="D12" s="260">
        <v>0</v>
      </c>
      <c r="E12" s="260">
        <v>29.4</v>
      </c>
      <c r="F12" s="261">
        <v>0</v>
      </c>
      <c r="G12" s="265"/>
      <c r="H12" s="266">
        <v>6.46</v>
      </c>
      <c r="I12" s="264">
        <v>120</v>
      </c>
      <c r="J12" s="266">
        <v>7.27</v>
      </c>
      <c r="K12" s="261">
        <v>135</v>
      </c>
    </row>
    <row r="13" spans="1:11" ht="18.75" customHeight="1">
      <c r="A13" s="246" t="s">
        <v>56</v>
      </c>
      <c r="B13" s="179" t="s">
        <v>57</v>
      </c>
      <c r="C13" s="259"/>
      <c r="D13" s="260"/>
      <c r="E13" s="260"/>
      <c r="F13" s="261"/>
      <c r="G13" s="265"/>
      <c r="H13" s="266"/>
      <c r="I13" s="264"/>
      <c r="J13" s="266"/>
      <c r="K13" s="261"/>
    </row>
    <row r="14" spans="1:11" ht="18.75" customHeight="1">
      <c r="A14" s="246" t="s">
        <v>58</v>
      </c>
      <c r="B14" s="180" t="s">
        <v>59</v>
      </c>
      <c r="C14" s="259">
        <v>6.54</v>
      </c>
      <c r="D14" s="260">
        <v>22.74</v>
      </c>
      <c r="E14" s="260">
        <v>0</v>
      </c>
      <c r="F14" s="261">
        <v>0</v>
      </c>
      <c r="G14" s="265"/>
      <c r="H14" s="266">
        <v>6.5</v>
      </c>
      <c r="I14" s="264">
        <v>60</v>
      </c>
      <c r="J14" s="266">
        <v>9.7</v>
      </c>
      <c r="K14" s="261">
        <v>90</v>
      </c>
    </row>
    <row r="15" spans="1:11" ht="18.75" customHeight="1">
      <c r="A15" s="246" t="s">
        <v>60</v>
      </c>
      <c r="B15" s="179" t="s">
        <v>61</v>
      </c>
      <c r="C15" s="259">
        <v>17.4</v>
      </c>
      <c r="D15" s="260">
        <v>41.7</v>
      </c>
      <c r="E15" s="260">
        <v>0</v>
      </c>
      <c r="F15" s="261">
        <v>0</v>
      </c>
      <c r="G15" s="265"/>
      <c r="H15" s="266">
        <v>15</v>
      </c>
      <c r="I15" s="264">
        <v>90</v>
      </c>
      <c r="J15" s="266">
        <v>15</v>
      </c>
      <c r="K15" s="261">
        <v>90</v>
      </c>
    </row>
    <row r="16" spans="1:11" ht="18.75" customHeight="1">
      <c r="A16" s="246" t="s">
        <v>62</v>
      </c>
      <c r="B16" s="180" t="s">
        <v>63</v>
      </c>
      <c r="C16" s="259">
        <v>6</v>
      </c>
      <c r="D16" s="260">
        <v>25</v>
      </c>
      <c r="E16" s="260">
        <v>0</v>
      </c>
      <c r="F16" s="261">
        <v>0</v>
      </c>
      <c r="G16" s="265"/>
      <c r="H16" s="266">
        <v>0</v>
      </c>
      <c r="I16" s="264">
        <v>0</v>
      </c>
      <c r="J16" s="266">
        <v>6</v>
      </c>
      <c r="K16" s="261">
        <v>24</v>
      </c>
    </row>
    <row r="17" spans="1:11" ht="18.75" customHeight="1">
      <c r="A17" s="246" t="s">
        <v>64</v>
      </c>
      <c r="B17" s="180" t="s">
        <v>65</v>
      </c>
      <c r="C17" s="259"/>
      <c r="D17" s="260"/>
      <c r="E17" s="260">
        <v>151.62</v>
      </c>
      <c r="F17" s="261"/>
      <c r="G17" s="265"/>
      <c r="H17" s="266">
        <v>18.77</v>
      </c>
      <c r="I17" s="267">
        <f>+H17*30/4</f>
        <v>140.775</v>
      </c>
      <c r="J17" s="266">
        <v>0</v>
      </c>
      <c r="K17" s="287">
        <f>+J17*30/4</f>
        <v>0</v>
      </c>
    </row>
    <row r="18" spans="1:11" ht="18.75" customHeight="1">
      <c r="A18" s="246" t="s">
        <v>66</v>
      </c>
      <c r="B18" s="180" t="s">
        <v>67</v>
      </c>
      <c r="C18" s="259"/>
      <c r="D18" s="260"/>
      <c r="E18" s="260"/>
      <c r="F18" s="261"/>
      <c r="G18" s="265"/>
      <c r="H18" s="266">
        <v>0</v>
      </c>
      <c r="I18" s="287">
        <f>+H18*30/4</f>
        <v>0</v>
      </c>
      <c r="J18" s="266">
        <v>0.4</v>
      </c>
      <c r="K18" s="287">
        <f>+J18*30/4</f>
        <v>3</v>
      </c>
    </row>
    <row r="19" spans="1:11" ht="18.75" customHeight="1">
      <c r="A19" s="246" t="s">
        <v>68</v>
      </c>
      <c r="B19" s="180" t="s">
        <v>69</v>
      </c>
      <c r="C19" s="259"/>
      <c r="D19" s="260">
        <v>13.08</v>
      </c>
      <c r="E19" s="260"/>
      <c r="F19" s="261"/>
      <c r="G19" s="265"/>
      <c r="H19" s="266">
        <v>4</v>
      </c>
      <c r="I19" s="264">
        <v>40</v>
      </c>
      <c r="J19" s="266">
        <v>4</v>
      </c>
      <c r="K19" s="261">
        <v>40</v>
      </c>
    </row>
    <row r="20" spans="1:11" ht="18.75" customHeight="1">
      <c r="A20" s="246" t="s">
        <v>70</v>
      </c>
      <c r="B20" s="180" t="s">
        <v>71</v>
      </c>
      <c r="C20" s="259">
        <v>0</v>
      </c>
      <c r="D20" s="260">
        <v>6.64</v>
      </c>
      <c r="E20" s="260">
        <v>24.08</v>
      </c>
      <c r="F20" s="261">
        <v>0</v>
      </c>
      <c r="G20" s="265"/>
      <c r="H20" s="266">
        <v>8</v>
      </c>
      <c r="I20" s="264">
        <v>80</v>
      </c>
      <c r="J20" s="266">
        <v>9</v>
      </c>
      <c r="K20" s="261">
        <v>90</v>
      </c>
    </row>
    <row r="21" spans="1:11" ht="18.75" customHeight="1">
      <c r="A21" s="246" t="s">
        <v>72</v>
      </c>
      <c r="B21" s="180" t="s">
        <v>73</v>
      </c>
      <c r="C21" s="259">
        <v>4.5</v>
      </c>
      <c r="D21" s="260">
        <v>3.9</v>
      </c>
      <c r="E21" s="260">
        <v>0</v>
      </c>
      <c r="F21" s="261">
        <v>0</v>
      </c>
      <c r="G21" s="265"/>
      <c r="H21" s="266">
        <v>6</v>
      </c>
      <c r="I21" s="264">
        <v>50</v>
      </c>
      <c r="J21" s="266">
        <v>7</v>
      </c>
      <c r="K21" s="261">
        <v>60</v>
      </c>
    </row>
    <row r="22" spans="1:11" ht="18.75" customHeight="1">
      <c r="A22" s="246" t="s">
        <v>74</v>
      </c>
      <c r="B22" s="180" t="s">
        <v>75</v>
      </c>
      <c r="C22" s="259">
        <v>15.76</v>
      </c>
      <c r="D22" s="260">
        <v>26.26</v>
      </c>
      <c r="E22" s="260">
        <v>0</v>
      </c>
      <c r="F22" s="261">
        <v>0</v>
      </c>
      <c r="G22" s="265"/>
      <c r="H22" s="266">
        <v>26.1</v>
      </c>
      <c r="I22" s="264">
        <v>250</v>
      </c>
      <c r="J22" s="266">
        <v>30</v>
      </c>
      <c r="K22" s="261">
        <v>310</v>
      </c>
    </row>
    <row r="23" spans="1:11" ht="18.75" customHeight="1">
      <c r="A23" s="246" t="s">
        <v>76</v>
      </c>
      <c r="B23" s="179" t="s">
        <v>77</v>
      </c>
      <c r="C23" s="259">
        <v>0</v>
      </c>
      <c r="D23" s="260">
        <v>0</v>
      </c>
      <c r="E23" s="260">
        <v>25.1</v>
      </c>
      <c r="F23" s="261">
        <v>0</v>
      </c>
      <c r="G23" s="265"/>
      <c r="H23" s="266">
        <v>7</v>
      </c>
      <c r="I23" s="264">
        <v>70</v>
      </c>
      <c r="J23" s="266">
        <v>8.5</v>
      </c>
      <c r="K23" s="261">
        <v>85</v>
      </c>
    </row>
    <row r="24" spans="1:11" ht="18.75" customHeight="1">
      <c r="A24" s="247" t="s">
        <v>78</v>
      </c>
      <c r="B24" s="181" t="s">
        <v>79</v>
      </c>
      <c r="C24" s="259">
        <v>0</v>
      </c>
      <c r="D24" s="260">
        <v>0</v>
      </c>
      <c r="E24" s="260">
        <v>43.91</v>
      </c>
      <c r="F24" s="261">
        <v>0</v>
      </c>
      <c r="G24" s="265"/>
      <c r="H24" s="263">
        <f>+I24/30*4</f>
        <v>40</v>
      </c>
      <c r="I24" s="264">
        <v>300</v>
      </c>
      <c r="J24" s="263">
        <f>+K24/30*4</f>
        <v>41.333333333333336</v>
      </c>
      <c r="K24" s="261">
        <v>310</v>
      </c>
    </row>
    <row r="25" spans="1:11" ht="18.75" customHeight="1">
      <c r="A25" s="246" t="s">
        <v>80</v>
      </c>
      <c r="B25" s="180" t="s">
        <v>81</v>
      </c>
      <c r="C25" s="259">
        <v>0</v>
      </c>
      <c r="D25" s="260">
        <v>0</v>
      </c>
      <c r="E25" s="260">
        <v>8.34</v>
      </c>
      <c r="F25" s="261">
        <v>0</v>
      </c>
      <c r="G25" s="265"/>
      <c r="H25" s="263">
        <f>+I25/30*4</f>
        <v>26.666666666666668</v>
      </c>
      <c r="I25" s="264">
        <v>200</v>
      </c>
      <c r="J25" s="263">
        <f>+K25/30*4</f>
        <v>29.333333333333332</v>
      </c>
      <c r="K25" s="261">
        <v>220</v>
      </c>
    </row>
    <row r="26" spans="1:11" ht="18.75" customHeight="1">
      <c r="A26" s="246" t="s">
        <v>82</v>
      </c>
      <c r="B26" s="180" t="s">
        <v>83</v>
      </c>
      <c r="C26" s="259"/>
      <c r="D26" s="260"/>
      <c r="E26" s="260">
        <v>19.8</v>
      </c>
      <c r="F26" s="261">
        <v>8.75</v>
      </c>
      <c r="G26" s="265"/>
      <c r="H26" s="263">
        <f>+I26/30*4</f>
        <v>8</v>
      </c>
      <c r="I26" s="264">
        <v>60</v>
      </c>
      <c r="J26" s="263">
        <f>+K26/30*4</f>
        <v>12</v>
      </c>
      <c r="K26" s="268">
        <v>90</v>
      </c>
    </row>
    <row r="27" spans="1:11" ht="18.75" customHeight="1">
      <c r="A27" s="246" t="s">
        <v>84</v>
      </c>
      <c r="B27" s="180" t="s">
        <v>85</v>
      </c>
      <c r="C27" s="259"/>
      <c r="D27" s="260"/>
      <c r="E27" s="260">
        <v>18.54</v>
      </c>
      <c r="F27" s="261"/>
      <c r="G27" s="262"/>
      <c r="H27" s="263">
        <f>+I27/30*4</f>
        <v>1.6</v>
      </c>
      <c r="I27" s="264">
        <v>12</v>
      </c>
      <c r="J27" s="263">
        <f>+K27/30*4</f>
        <v>2.6666666666666665</v>
      </c>
      <c r="K27" s="261">
        <v>20</v>
      </c>
    </row>
    <row r="28" spans="1:11" ht="18.75" customHeight="1">
      <c r="A28" s="246" t="s">
        <v>86</v>
      </c>
      <c r="B28" s="180" t="s">
        <v>87</v>
      </c>
      <c r="C28" s="259">
        <v>2.8</v>
      </c>
      <c r="D28" s="260">
        <v>16.86</v>
      </c>
      <c r="E28" s="260">
        <v>0</v>
      </c>
      <c r="F28" s="261">
        <v>0</v>
      </c>
      <c r="G28" s="262"/>
      <c r="H28" s="266">
        <v>0</v>
      </c>
      <c r="I28" s="264">
        <v>0</v>
      </c>
      <c r="J28" s="266">
        <v>0</v>
      </c>
      <c r="K28" s="261">
        <v>0</v>
      </c>
    </row>
    <row r="29" spans="1:11" ht="18.75" customHeight="1">
      <c r="A29" s="246" t="s">
        <v>88</v>
      </c>
      <c r="B29" s="180" t="s">
        <v>89</v>
      </c>
      <c r="C29" s="259">
        <v>6.5</v>
      </c>
      <c r="D29" s="260">
        <v>14.92</v>
      </c>
      <c r="E29" s="260"/>
      <c r="F29" s="261"/>
      <c r="G29" s="262"/>
      <c r="H29" s="266"/>
      <c r="I29" s="264"/>
      <c r="J29" s="266">
        <v>3</v>
      </c>
      <c r="K29" s="287">
        <f>+J29*30/4</f>
        <v>22.5</v>
      </c>
    </row>
    <row r="30" spans="1:11" ht="18.75" customHeight="1">
      <c r="A30" s="246" t="s">
        <v>90</v>
      </c>
      <c r="B30" s="180" t="s">
        <v>31</v>
      </c>
      <c r="C30" s="259">
        <v>3.84</v>
      </c>
      <c r="D30" s="260">
        <v>17.66</v>
      </c>
      <c r="E30" s="260"/>
      <c r="F30" s="261"/>
      <c r="G30" s="262"/>
      <c r="H30" s="266">
        <v>0</v>
      </c>
      <c r="I30" s="287">
        <f>+H30*30/4</f>
        <v>0</v>
      </c>
      <c r="J30" s="266">
        <v>1.5</v>
      </c>
      <c r="K30" s="261">
        <v>15</v>
      </c>
    </row>
    <row r="31" spans="1:11" ht="18.75" customHeight="1">
      <c r="A31" s="246" t="s">
        <v>91</v>
      </c>
      <c r="B31" s="180" t="s">
        <v>92</v>
      </c>
      <c r="C31" s="259">
        <v>8.04</v>
      </c>
      <c r="D31" s="260">
        <v>52.3</v>
      </c>
      <c r="E31" s="260">
        <v>8.98</v>
      </c>
      <c r="F31" s="261">
        <v>0</v>
      </c>
      <c r="G31" s="262"/>
      <c r="H31" s="266">
        <v>8</v>
      </c>
      <c r="I31" s="264">
        <v>60</v>
      </c>
      <c r="J31" s="266">
        <v>4</v>
      </c>
      <c r="K31" s="261">
        <v>30</v>
      </c>
    </row>
    <row r="32" spans="1:11" ht="18.75" customHeight="1">
      <c r="A32" s="246" t="s">
        <v>93</v>
      </c>
      <c r="B32" s="180" t="s">
        <v>94</v>
      </c>
      <c r="C32" s="259">
        <v>11.36</v>
      </c>
      <c r="D32" s="260">
        <v>74.074</v>
      </c>
      <c r="E32" s="260">
        <v>109.52</v>
      </c>
      <c r="F32" s="261"/>
      <c r="G32" s="262"/>
      <c r="H32" s="266">
        <v>33.869</v>
      </c>
      <c r="I32" s="264">
        <v>300</v>
      </c>
      <c r="J32" s="266">
        <v>30</v>
      </c>
      <c r="K32" s="261">
        <v>3000</v>
      </c>
    </row>
    <row r="33" spans="1:11" ht="18.75" customHeight="1">
      <c r="A33" s="246" t="s">
        <v>95</v>
      </c>
      <c r="B33" s="180" t="s">
        <v>30</v>
      </c>
      <c r="C33" s="259"/>
      <c r="D33" s="260"/>
      <c r="E33" s="260">
        <v>27.52</v>
      </c>
      <c r="F33" s="261"/>
      <c r="G33" s="262"/>
      <c r="H33" s="266">
        <v>9</v>
      </c>
      <c r="I33" s="264">
        <v>80</v>
      </c>
      <c r="J33" s="266">
        <v>8</v>
      </c>
      <c r="K33" s="261">
        <v>70</v>
      </c>
    </row>
    <row r="34" spans="1:11" ht="18.75" customHeight="1">
      <c r="A34" s="246" t="s">
        <v>96</v>
      </c>
      <c r="B34" s="180" t="s">
        <v>97</v>
      </c>
      <c r="C34" s="259"/>
      <c r="D34" s="260"/>
      <c r="E34" s="260"/>
      <c r="F34" s="261"/>
      <c r="G34" s="262"/>
      <c r="H34" s="266"/>
      <c r="I34" s="264"/>
      <c r="J34" s="266"/>
      <c r="K34" s="261"/>
    </row>
    <row r="35" spans="1:11" ht="18.75" customHeight="1">
      <c r="A35" s="246" t="s">
        <v>98</v>
      </c>
      <c r="B35" s="180" t="s">
        <v>99</v>
      </c>
      <c r="C35" s="259"/>
      <c r="D35" s="260"/>
      <c r="E35" s="260"/>
      <c r="F35" s="261"/>
      <c r="G35" s="262"/>
      <c r="H35" s="266"/>
      <c r="I35" s="264"/>
      <c r="J35" s="266"/>
      <c r="K35" s="261"/>
    </row>
    <row r="36" spans="1:11" ht="18.75" customHeight="1">
      <c r="A36" s="246" t="s">
        <v>100</v>
      </c>
      <c r="B36" s="180" t="s">
        <v>25</v>
      </c>
      <c r="C36" s="259">
        <v>0</v>
      </c>
      <c r="D36" s="260">
        <v>24.62</v>
      </c>
      <c r="E36" s="260">
        <v>0</v>
      </c>
      <c r="F36" s="261">
        <v>0</v>
      </c>
      <c r="G36" s="262"/>
      <c r="H36" s="266">
        <v>0</v>
      </c>
      <c r="I36" s="264">
        <v>0</v>
      </c>
      <c r="J36" s="266">
        <v>0</v>
      </c>
      <c r="K36" s="261">
        <v>0</v>
      </c>
    </row>
    <row r="37" spans="1:11" ht="18.75" customHeight="1">
      <c r="A37" s="246" t="s">
        <v>101</v>
      </c>
      <c r="B37" s="180" t="s">
        <v>125</v>
      </c>
      <c r="C37" s="259"/>
      <c r="D37" s="260">
        <v>22.96</v>
      </c>
      <c r="E37" s="260"/>
      <c r="F37" s="261"/>
      <c r="G37" s="262"/>
      <c r="H37" s="266">
        <v>2.8</v>
      </c>
      <c r="I37" s="264">
        <v>35</v>
      </c>
      <c r="J37" s="266">
        <v>3</v>
      </c>
      <c r="K37" s="261">
        <v>45</v>
      </c>
    </row>
    <row r="38" spans="1:11" ht="18.75" customHeight="1">
      <c r="A38" s="246" t="s">
        <v>103</v>
      </c>
      <c r="B38" s="180" t="s">
        <v>27</v>
      </c>
      <c r="C38" s="259"/>
      <c r="D38" s="260"/>
      <c r="E38" s="260"/>
      <c r="F38" s="261"/>
      <c r="G38" s="262"/>
      <c r="H38" s="266"/>
      <c r="I38" s="264"/>
      <c r="J38" s="266"/>
      <c r="K38" s="261"/>
    </row>
    <row r="39" spans="1:11" ht="18.75" customHeight="1">
      <c r="A39" s="246" t="s">
        <v>105</v>
      </c>
      <c r="B39" s="179" t="s">
        <v>106</v>
      </c>
      <c r="C39" s="259"/>
      <c r="D39" s="260"/>
      <c r="E39" s="260"/>
      <c r="F39" s="261"/>
      <c r="G39" s="262"/>
      <c r="H39" s="266"/>
      <c r="I39" s="264"/>
      <c r="J39" s="266"/>
      <c r="K39" s="261"/>
    </row>
    <row r="40" spans="1:11" ht="18.75" customHeight="1">
      <c r="A40" s="246" t="s">
        <v>107</v>
      </c>
      <c r="B40" s="179" t="s">
        <v>108</v>
      </c>
      <c r="C40" s="259">
        <v>4</v>
      </c>
      <c r="D40" s="260">
        <v>31.5</v>
      </c>
      <c r="E40" s="260">
        <v>0</v>
      </c>
      <c r="F40" s="261">
        <v>0</v>
      </c>
      <c r="G40" s="262"/>
      <c r="H40" s="266">
        <v>0</v>
      </c>
      <c r="I40" s="264">
        <v>0</v>
      </c>
      <c r="J40" s="266">
        <v>0</v>
      </c>
      <c r="K40" s="261">
        <v>0</v>
      </c>
    </row>
    <row r="41" spans="1:11" ht="18.75" customHeight="1">
      <c r="A41" s="246" t="s">
        <v>109</v>
      </c>
      <c r="B41" s="180" t="s">
        <v>110</v>
      </c>
      <c r="C41" s="259"/>
      <c r="D41" s="260">
        <v>110.5</v>
      </c>
      <c r="E41" s="260">
        <v>10.1</v>
      </c>
      <c r="F41" s="261"/>
      <c r="G41" s="262"/>
      <c r="H41" s="263">
        <f>+I41/30*4</f>
        <v>466.6666666666667</v>
      </c>
      <c r="I41" s="264">
        <v>3500</v>
      </c>
      <c r="J41" s="263">
        <f>+K41/30*4</f>
        <v>493.3333333333333</v>
      </c>
      <c r="K41" s="261">
        <v>3700</v>
      </c>
    </row>
    <row r="42" spans="1:11" ht="18.75" customHeight="1">
      <c r="A42" s="246" t="s">
        <v>111</v>
      </c>
      <c r="B42" s="180" t="s">
        <v>112</v>
      </c>
      <c r="C42" s="259">
        <v>0</v>
      </c>
      <c r="D42" s="260">
        <v>0</v>
      </c>
      <c r="E42" s="260">
        <v>11.1</v>
      </c>
      <c r="F42" s="261">
        <v>0</v>
      </c>
      <c r="G42" s="262"/>
      <c r="H42" s="266">
        <v>5</v>
      </c>
      <c r="I42" s="264">
        <v>35</v>
      </c>
      <c r="J42" s="266">
        <v>6.5</v>
      </c>
      <c r="K42" s="261">
        <v>45</v>
      </c>
    </row>
    <row r="43" spans="1:11" ht="18.75" customHeight="1">
      <c r="A43" s="246" t="s">
        <v>113</v>
      </c>
      <c r="B43" s="180" t="s">
        <v>126</v>
      </c>
      <c r="C43" s="259"/>
      <c r="D43" s="260">
        <v>22.36</v>
      </c>
      <c r="E43" s="260"/>
      <c r="F43" s="261"/>
      <c r="G43" s="262"/>
      <c r="H43" s="266">
        <v>0</v>
      </c>
      <c r="I43" s="264">
        <v>0</v>
      </c>
      <c r="J43" s="266">
        <v>0</v>
      </c>
      <c r="K43" s="261">
        <v>0</v>
      </c>
    </row>
    <row r="44" spans="1:11" ht="18.75" customHeight="1">
      <c r="A44" s="246" t="s">
        <v>115</v>
      </c>
      <c r="B44" s="180" t="s">
        <v>116</v>
      </c>
      <c r="C44" s="259"/>
      <c r="D44" s="260"/>
      <c r="E44" s="260"/>
      <c r="F44" s="261"/>
      <c r="G44" s="262"/>
      <c r="H44" s="266"/>
      <c r="I44" s="264"/>
      <c r="J44" s="266"/>
      <c r="K44" s="261"/>
    </row>
    <row r="45" spans="1:11" ht="18.75" customHeight="1">
      <c r="A45" s="246" t="s">
        <v>117</v>
      </c>
      <c r="B45" s="180" t="s">
        <v>118</v>
      </c>
      <c r="C45" s="259">
        <v>0</v>
      </c>
      <c r="D45" s="260">
        <v>0</v>
      </c>
      <c r="E45" s="260">
        <v>71.72</v>
      </c>
      <c r="F45" s="261">
        <v>0</v>
      </c>
      <c r="G45" s="262"/>
      <c r="H45" s="266">
        <v>0</v>
      </c>
      <c r="I45" s="264">
        <v>0</v>
      </c>
      <c r="J45" s="266">
        <v>0</v>
      </c>
      <c r="K45" s="261">
        <v>0</v>
      </c>
    </row>
    <row r="46" spans="1:11" ht="18.75" customHeight="1">
      <c r="A46" s="246" t="s">
        <v>119</v>
      </c>
      <c r="B46" s="182" t="s">
        <v>127</v>
      </c>
      <c r="C46" s="259">
        <v>12.54</v>
      </c>
      <c r="D46" s="260">
        <v>15.82</v>
      </c>
      <c r="E46" s="260">
        <v>0</v>
      </c>
      <c r="F46" s="261">
        <v>0</v>
      </c>
      <c r="G46" s="262"/>
      <c r="H46" s="266">
        <v>18</v>
      </c>
      <c r="I46" s="264">
        <v>190</v>
      </c>
      <c r="J46" s="266">
        <v>12</v>
      </c>
      <c r="K46" s="261">
        <v>130</v>
      </c>
    </row>
    <row r="47" spans="1:11" ht="18.75" customHeight="1">
      <c r="A47" s="246" t="s">
        <v>120</v>
      </c>
      <c r="B47" s="180" t="s">
        <v>121</v>
      </c>
      <c r="C47" s="259"/>
      <c r="D47" s="260"/>
      <c r="E47" s="260"/>
      <c r="F47" s="261"/>
      <c r="G47" s="262"/>
      <c r="H47" s="266"/>
      <c r="I47" s="264"/>
      <c r="J47" s="266"/>
      <c r="K47" s="261"/>
    </row>
    <row r="48" spans="1:11" ht="15.75">
      <c r="A48" s="246" t="str">
        <f>+OE!A49</f>
        <v>42.</v>
      </c>
      <c r="B48" s="180" t="str">
        <f>+OE!B49</f>
        <v>Komunala Nova Gorica</v>
      </c>
      <c r="C48" s="269">
        <v>16.2</v>
      </c>
      <c r="D48" s="270">
        <v>35.92</v>
      </c>
      <c r="E48" s="270">
        <v>0</v>
      </c>
      <c r="F48" s="271">
        <v>6.98</v>
      </c>
      <c r="G48" s="272"/>
      <c r="H48" s="273">
        <v>20</v>
      </c>
      <c r="I48" s="274">
        <v>125</v>
      </c>
      <c r="J48" s="273">
        <v>20</v>
      </c>
      <c r="K48" s="271">
        <v>125</v>
      </c>
    </row>
    <row r="49" spans="1:11" ht="15.75">
      <c r="A49" s="246" t="str">
        <f>+OE!A50</f>
        <v>43.</v>
      </c>
      <c r="B49" s="180" t="str">
        <f>+OE!B50</f>
        <v>KOMUNALA d.o.o., IDRIJA</v>
      </c>
      <c r="C49" s="269"/>
      <c r="D49" s="270"/>
      <c r="E49" s="270"/>
      <c r="F49" s="271"/>
      <c r="G49" s="272"/>
      <c r="H49" s="273"/>
      <c r="I49" s="274"/>
      <c r="J49" s="273"/>
      <c r="K49" s="271"/>
    </row>
    <row r="50" spans="1:11" ht="15.75">
      <c r="A50" s="246" t="str">
        <f>+OE!A51</f>
        <v>44.</v>
      </c>
      <c r="B50" s="180" t="str">
        <f>+OE!B51</f>
        <v>Komunala Novo Mesto</v>
      </c>
      <c r="C50" s="269"/>
      <c r="D50" s="270"/>
      <c r="E50" s="270"/>
      <c r="F50" s="271"/>
      <c r="G50" s="272"/>
      <c r="H50" s="273"/>
      <c r="I50" s="274"/>
      <c r="J50" s="273"/>
      <c r="K50" s="271"/>
    </row>
    <row r="51" spans="1:11" ht="15.75">
      <c r="A51" s="246" t="str">
        <f>+OE!A52</f>
        <v>45.</v>
      </c>
      <c r="B51" s="180" t="str">
        <f>+OE!B52</f>
        <v>Komunala Kranjska Gora</v>
      </c>
      <c r="C51" s="269"/>
      <c r="D51" s="270"/>
      <c r="E51" s="270"/>
      <c r="F51" s="271"/>
      <c r="G51" s="272"/>
      <c r="H51" s="273"/>
      <c r="I51" s="274"/>
      <c r="J51" s="273"/>
      <c r="K51" s="271"/>
    </row>
    <row r="52" spans="1:11" ht="15.75">
      <c r="A52" s="246" t="str">
        <f>+OE!A53</f>
        <v>46.</v>
      </c>
      <c r="B52" s="180" t="str">
        <f>+OE!B53</f>
        <v>PUBLICUS, d.o.o., Ljubljana</v>
      </c>
      <c r="C52" s="269">
        <v>17.58</v>
      </c>
      <c r="D52" s="270">
        <v>65.02</v>
      </c>
      <c r="E52" s="270"/>
      <c r="F52" s="271"/>
      <c r="G52" s="272"/>
      <c r="H52" s="273">
        <v>10</v>
      </c>
      <c r="I52" s="267">
        <f>+H52*30/4</f>
        <v>75</v>
      </c>
      <c r="J52" s="273">
        <v>10</v>
      </c>
      <c r="K52" s="287">
        <f>+J52*30/4</f>
        <v>75</v>
      </c>
    </row>
    <row r="53" spans="1:11" ht="15.75">
      <c r="A53" s="246" t="str">
        <f>+OE!A54</f>
        <v>47. </v>
      </c>
      <c r="B53" s="180" t="str">
        <f>+OE!B54</f>
        <v>Komunalno podjetje Logatec</v>
      </c>
      <c r="C53" s="309">
        <v>3.9</v>
      </c>
      <c r="D53" s="309">
        <v>9.32</v>
      </c>
      <c r="E53" s="309">
        <v>0</v>
      </c>
      <c r="F53" s="310">
        <v>0</v>
      </c>
      <c r="G53" s="311"/>
      <c r="H53" s="312">
        <v>2.9</v>
      </c>
      <c r="I53" s="267">
        <f>+H53*30/4</f>
        <v>21.75</v>
      </c>
      <c r="J53" s="312">
        <v>2.9</v>
      </c>
      <c r="K53" s="287">
        <f>+J53*30/4</f>
        <v>21.75</v>
      </c>
    </row>
    <row r="54" spans="1:11" ht="15.75">
      <c r="A54" s="246" t="str">
        <f>+OE!A55</f>
        <v>48.</v>
      </c>
      <c r="B54" s="180" t="str">
        <f>+OE!B55</f>
        <v>Občina Gorenja vas-Poljane</v>
      </c>
      <c r="C54" s="269">
        <v>0</v>
      </c>
      <c r="D54" s="270">
        <v>12.559999999999999</v>
      </c>
      <c r="E54" s="270">
        <v>0</v>
      </c>
      <c r="F54" s="271">
        <v>0</v>
      </c>
      <c r="G54" s="272"/>
      <c r="H54" s="273">
        <v>0</v>
      </c>
      <c r="I54" s="274">
        <v>0</v>
      </c>
      <c r="J54" s="273">
        <v>0</v>
      </c>
      <c r="K54" s="271">
        <v>0</v>
      </c>
    </row>
    <row r="55" spans="1:11" ht="15.75">
      <c r="A55" s="246" t="str">
        <f>+OE!A56</f>
        <v>49.</v>
      </c>
      <c r="B55" s="180" t="str">
        <f>+OE!B56</f>
        <v>PUP Saubermacher Velenje</v>
      </c>
      <c r="C55" s="269"/>
      <c r="D55" s="270"/>
      <c r="E55" s="270"/>
      <c r="F55" s="271"/>
      <c r="G55" s="272"/>
      <c r="H55" s="273"/>
      <c r="I55" s="274"/>
      <c r="J55" s="273"/>
      <c r="K55" s="271"/>
    </row>
    <row r="56" spans="1:11" ht="15.75">
      <c r="A56" s="246" t="str">
        <f>+OE!A57</f>
        <v>50.</v>
      </c>
      <c r="B56" s="180" t="str">
        <f>+OE!B57</f>
        <v>Javne službe Ptuj</v>
      </c>
      <c r="C56" s="269"/>
      <c r="D56" s="270"/>
      <c r="E56" s="270"/>
      <c r="F56" s="271"/>
      <c r="G56" s="272"/>
      <c r="H56" s="273"/>
      <c r="I56" s="274"/>
      <c r="J56" s="273"/>
      <c r="K56" s="271"/>
    </row>
    <row r="57" spans="1:11" ht="15.75">
      <c r="A57" s="246" t="str">
        <f>+OE!A58</f>
        <v>51.</v>
      </c>
      <c r="B57" s="180" t="str">
        <f>+OE!B58</f>
        <v>Čisto mesto Ptuj</v>
      </c>
      <c r="C57" s="269"/>
      <c r="D57" s="270"/>
      <c r="E57" s="270"/>
      <c r="F57" s="271"/>
      <c r="G57" s="272"/>
      <c r="H57" s="273">
        <v>20</v>
      </c>
      <c r="I57" s="267">
        <f>+H57*30/4</f>
        <v>150</v>
      </c>
      <c r="J57" s="273">
        <v>20</v>
      </c>
      <c r="K57" s="287">
        <f>+J57*30/4</f>
        <v>150</v>
      </c>
    </row>
    <row r="58" spans="1:11" ht="15.75">
      <c r="A58" s="246"/>
      <c r="B58" s="183"/>
      <c r="C58" s="269"/>
      <c r="D58" s="270"/>
      <c r="E58" s="270"/>
      <c r="F58" s="271"/>
      <c r="G58" s="272"/>
      <c r="H58" s="273"/>
      <c r="I58" s="274"/>
      <c r="J58" s="273"/>
      <c r="K58" s="271"/>
    </row>
    <row r="59" spans="1:11" ht="15.75">
      <c r="A59" s="246"/>
      <c r="B59" s="183"/>
      <c r="C59" s="269"/>
      <c r="D59" s="270"/>
      <c r="E59" s="270"/>
      <c r="F59" s="271"/>
      <c r="G59" s="272"/>
      <c r="H59" s="273"/>
      <c r="I59" s="274"/>
      <c r="J59" s="273"/>
      <c r="K59" s="271"/>
    </row>
    <row r="60" spans="1:11" ht="16.5" thickBot="1">
      <c r="A60" s="248"/>
      <c r="B60" s="184"/>
      <c r="C60" s="275"/>
      <c r="D60" s="276"/>
      <c r="E60" s="276"/>
      <c r="F60" s="277"/>
      <c r="G60" s="272"/>
      <c r="H60" s="278"/>
      <c r="I60" s="279"/>
      <c r="J60" s="278"/>
      <c r="K60" s="277"/>
    </row>
    <row r="61" spans="3:11" ht="15.75" thickBot="1">
      <c r="C61" s="280"/>
      <c r="D61" s="280"/>
      <c r="E61" s="280"/>
      <c r="F61" s="280"/>
      <c r="G61" s="280"/>
      <c r="H61" s="280"/>
      <c r="I61" s="280"/>
      <c r="J61" s="280"/>
      <c r="K61" s="280"/>
    </row>
    <row r="62" spans="1:11" s="91" customFormat="1" ht="16.5" thickBot="1">
      <c r="A62" s="249"/>
      <c r="B62" s="251" t="s">
        <v>41</v>
      </c>
      <c r="C62" s="281">
        <f>SUM(C8:C61)</f>
        <v>141.96</v>
      </c>
      <c r="D62" s="282">
        <f>SUM(D8:D61)</f>
        <v>697.674</v>
      </c>
      <c r="E62" s="282">
        <f>SUM(E8:E61)</f>
        <v>603.57</v>
      </c>
      <c r="F62" s="283">
        <f>SUM(F9:F61)</f>
        <v>15.73</v>
      </c>
      <c r="G62" s="284"/>
      <c r="H62" s="281">
        <f>SUM(H8:H61)</f>
        <v>792.7289999999999</v>
      </c>
      <c r="I62" s="282">
        <f>SUM(I8:I61)</f>
        <v>6240.975</v>
      </c>
      <c r="J62" s="282">
        <f>SUM(J8:J61)</f>
        <v>827.1633333333333</v>
      </c>
      <c r="K62" s="283">
        <f>SUM(K8:K61)</f>
        <v>9268.7</v>
      </c>
    </row>
    <row r="63" spans="2:11" ht="16.5" thickBot="1">
      <c r="B63" s="250"/>
      <c r="C63" s="256"/>
      <c r="D63" s="256"/>
      <c r="E63" s="256"/>
      <c r="F63" s="256"/>
      <c r="G63" s="256"/>
      <c r="H63" s="256"/>
      <c r="I63" s="256"/>
      <c r="J63" s="256"/>
      <c r="K63" s="256"/>
    </row>
    <row r="64" spans="2:11" ht="16.5" thickBot="1">
      <c r="B64" s="252" t="s">
        <v>42</v>
      </c>
      <c r="C64" s="285">
        <f>+C62+D62+E62+F62</f>
        <v>1458.9340000000002</v>
      </c>
      <c r="D64" s="256"/>
      <c r="E64" s="256"/>
      <c r="F64" s="256"/>
      <c r="G64" s="256"/>
      <c r="H64" s="286"/>
      <c r="I64" s="256"/>
      <c r="J64" s="256"/>
      <c r="K64" s="256"/>
    </row>
    <row r="67" spans="1:2" ht="15">
      <c r="A67" s="174" t="s">
        <v>130</v>
      </c>
      <c r="B67" s="160" t="s">
        <v>131</v>
      </c>
    </row>
    <row r="68" ht="17.25">
      <c r="B68" t="s">
        <v>132</v>
      </c>
    </row>
  </sheetData>
  <sheetProtection/>
  <mergeCells count="5">
    <mergeCell ref="H3:I3"/>
    <mergeCell ref="J3:K3"/>
    <mergeCell ref="A6:B6"/>
    <mergeCell ref="B3:B5"/>
    <mergeCell ref="A3:A5"/>
  </mergeCells>
  <printOptions/>
  <pageMargins left="0.7874015748031497" right="0.1968503937007874" top="0.984251968503937" bottom="0.1968503937007874" header="0.31496062992125984" footer="0.31496062992125984"/>
  <pageSetup fitToHeight="1" fitToWidth="1" horizontalDpi="600" verticalDpi="600" orientation="portrait" paperSize="8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gorza</cp:lastModifiedBy>
  <cp:lastPrinted>2014-01-17T07:18:55Z</cp:lastPrinted>
  <dcterms:created xsi:type="dcterms:W3CDTF">2013-11-28T12:09:56Z</dcterms:created>
  <dcterms:modified xsi:type="dcterms:W3CDTF">2014-02-13T12:41:49Z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